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tavební rozpočet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<sst xmlns="http://schemas.openxmlformats.org/spreadsheetml/2006/main" count="620" uniqueCount="301">
  <si>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</si>
  <si>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</si>
  <si>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</si>
  <si>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</si>
  <si>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</si>
  <si>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</si>
  <si>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</si>
  <si>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</si>
  <si>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</si>
  <si>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</si>
  <si>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</si>
  <si>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</si>
  <si>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</si>
  <si>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</si>
  <si>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</si>
  <si>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</si>
  <si>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</si>
  <si>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</si>
  <si>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</si>
  <si>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</si>
  <si>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</si>
  <si>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</si>
  <si>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</si>
  <si>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</si>
  <si>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</si>
  <si>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</si>
  <si>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</si>
  <si>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</si>
  <si>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</si>
  <si>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</si>
  <si>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</si>
  <si>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</si>
  <si>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</si>
  <si>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</si>
  <si>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</si>
  <si>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</si>
  <si>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</si>
  <si>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</si>
  <si>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</si>
  <si>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</si>
  <si>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</si>
  <si>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</si>
  <si>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</si>
  <si>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</si>
  <si>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</si>
  <si>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</si>
  <si>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Poznámka:</t>
  </si>
  <si>
    <t>Kód</t>
  </si>
  <si>
    <t>113108405R00</t>
  </si>
  <si>
    <t>113106121R00</t>
  </si>
  <si>
    <t>113107415R00</t>
  </si>
  <si>
    <t>113109615R00</t>
  </si>
  <si>
    <t>113201111R00</t>
  </si>
  <si>
    <t>113107330R00</t>
  </si>
  <si>
    <t>111201101R00</t>
  </si>
  <si>
    <t>122201101R00</t>
  </si>
  <si>
    <t>122202509R00</t>
  </si>
  <si>
    <t>123202101R00</t>
  </si>
  <si>
    <t>131201110R00</t>
  </si>
  <si>
    <t>131201209R00</t>
  </si>
  <si>
    <t>162701105RT3</t>
  </si>
  <si>
    <t>174101101R00</t>
  </si>
  <si>
    <t>175101101RT2</t>
  </si>
  <si>
    <t>180404112R00</t>
  </si>
  <si>
    <t>181301101R00</t>
  </si>
  <si>
    <t>215901101RT5</t>
  </si>
  <si>
    <t>45</t>
  </si>
  <si>
    <t>457971111R00</t>
  </si>
  <si>
    <t>56</t>
  </si>
  <si>
    <t>564851112RT2</t>
  </si>
  <si>
    <t>59</t>
  </si>
  <si>
    <t>596215021R00</t>
  </si>
  <si>
    <t>596811111RT4</t>
  </si>
  <si>
    <t>63</t>
  </si>
  <si>
    <t>639571210R00</t>
  </si>
  <si>
    <t>767</t>
  </si>
  <si>
    <t>767996801R00</t>
  </si>
  <si>
    <t>767995104R00</t>
  </si>
  <si>
    <t>767995102R00</t>
  </si>
  <si>
    <t>87</t>
  </si>
  <si>
    <t>871219111R00</t>
  </si>
  <si>
    <t>871261121R00</t>
  </si>
  <si>
    <t>89</t>
  </si>
  <si>
    <t>894432111R00</t>
  </si>
  <si>
    <t>90</t>
  </si>
  <si>
    <t>900      R04</t>
  </si>
  <si>
    <t>91</t>
  </si>
  <si>
    <t>916561111RT2</t>
  </si>
  <si>
    <t>916561111RT4</t>
  </si>
  <si>
    <t>917862111RU2</t>
  </si>
  <si>
    <t>918101111R00</t>
  </si>
  <si>
    <t>H22</t>
  </si>
  <si>
    <t>998227121R00</t>
  </si>
  <si>
    <t>S</t>
  </si>
  <si>
    <t>979091111R00</t>
  </si>
  <si>
    <t>979990103R00</t>
  </si>
  <si>
    <t>10371500</t>
  </si>
  <si>
    <t>02656026</t>
  </si>
  <si>
    <t>Sportoviště Andělohorská</t>
  </si>
  <si>
    <t>Sportoviště</t>
  </si>
  <si>
    <t>Chrastava , Andělohorská ulice</t>
  </si>
  <si>
    <t>Zkrácený popis</t>
  </si>
  <si>
    <t>Rozměry</t>
  </si>
  <si>
    <t>Přípravné a přidružené práce</t>
  </si>
  <si>
    <t>Odstranění asfaltové vrstvy pl.nad 50 m2, tl. 5 cm</t>
  </si>
  <si>
    <t>Rozebrání dlažeb z betonových dlaždic na sucho</t>
  </si>
  <si>
    <t>Odstranění podkladu nad 50 m2,kam.těžené tl.15 cm</t>
  </si>
  <si>
    <t>Odstranění podkladu pl.nad 50m2,bet.recykl,tl.15cm</t>
  </si>
  <si>
    <t>Vytrhání obrubníků chodníkových a parkových</t>
  </si>
  <si>
    <t>obvod stávajícího živičného hřiště  50,4 m
chodníčky                                            72,4 m</t>
  </si>
  <si>
    <t>Odstranění podkladu pl. 50 m2,kam.těžené tl.30 cm</t>
  </si>
  <si>
    <t>pískoviště včetně dřevěné kce</t>
  </si>
  <si>
    <t>Odstranění křovin i s kořeny na ploše do 1000 m2</t>
  </si>
  <si>
    <t>Odkopávky a prokopávky</t>
  </si>
  <si>
    <t>Odkopávky nezapažené v hor. 3 do 100 m3</t>
  </si>
  <si>
    <t>hřiště 33,82 m3</t>
  </si>
  <si>
    <t>Příplatek za lepivost pro hor. 3</t>
  </si>
  <si>
    <t>Vykopávky zářezů v hor.3 do 1000 m3</t>
  </si>
  <si>
    <t>drenážní péra</t>
  </si>
  <si>
    <t>Hloubené vykopávky</t>
  </si>
  <si>
    <t>Hloubení nezapaž. jam hor.3</t>
  </si>
  <si>
    <t>včetně základových patek pro ocelové kce a zásaku</t>
  </si>
  <si>
    <t>Příplatek za lepivost - hloubení zapaž.jam v hor.3</t>
  </si>
  <si>
    <t>Přemístění výkopku</t>
  </si>
  <si>
    <t>Vodorovné přemístění výkopku z hor.1-4 do 10000 m</t>
  </si>
  <si>
    <t>včetně dřevin</t>
  </si>
  <si>
    <t>Konstrukce ze zemin</t>
  </si>
  <si>
    <t>Zásyp jam, rýh, šachet se zhutněním</t>
  </si>
  <si>
    <t>včetně dodání štěrku fr. 32/63 - vsak</t>
  </si>
  <si>
    <t>Obsyp potrubí bez prohození sypaniny</t>
  </si>
  <si>
    <t>včetně podkladní vrstvy štěrku v ploše hřiště ,včetně dodávky materiálu</t>
  </si>
  <si>
    <t>Povrchové úpravy terénu</t>
  </si>
  <si>
    <t>Založení hřišťového trávníku výsevem na substrát</t>
  </si>
  <si>
    <t>Rozprostření ornice, rovina, tl. do 10 cm do 500m2</t>
  </si>
  <si>
    <t>Konečná úprava terénu po dokončení stavebních prací - včetně osetí s dodávkou travního semene</t>
  </si>
  <si>
    <t>Úprava podloží a základové spáry</t>
  </si>
  <si>
    <t>Zhutnění podloží z hornin nesoudržných</t>
  </si>
  <si>
    <t>včetně drenážních per</t>
  </si>
  <si>
    <t>Podkladní a vedlejší konstrukce (kromě vozovek a železničního svršku)</t>
  </si>
  <si>
    <t>Zřízení vrstvy z geotextilie skl.do 1:5, š. do 3 m</t>
  </si>
  <si>
    <t>včetně dodávky geotextilie 300 g/m2    245 m2
                                                200 g/m2     75 m2</t>
  </si>
  <si>
    <t>Podkladní vrstvy komunikací, letišť a ploch</t>
  </si>
  <si>
    <t>Podklad ze štěrkodrti po zhutnění tloušťky 16 cm</t>
  </si>
  <si>
    <t>včetně dodávky</t>
  </si>
  <si>
    <t>Kryty pozemních komunikací, letišť a ploch dlážděných (předlažby)</t>
  </si>
  <si>
    <t>Kladení zámkové dlažby tl. 6 cm do drtě tl. 4 cm</t>
  </si>
  <si>
    <t>1,25 m2  reliéfní červená 20/10/6 cm
209 m2   šedivá 20/10/6 cm
včetně dodávky dlažby</t>
  </si>
  <si>
    <t>D a M - přeložení stávající betonové dlažby</t>
  </si>
  <si>
    <t>Podlahy a podlahové konstrukce</t>
  </si>
  <si>
    <t>Kačírek pro dětské hřiště včetně úpravy</t>
  </si>
  <si>
    <t>Konstrukce doplňkové stavební (zámečnické)</t>
  </si>
  <si>
    <t>Demontáž atypických ocelových konstr. do 50 kg</t>
  </si>
  <si>
    <t>ocelové sloupky, basket.koš</t>
  </si>
  <si>
    <t>Výroba a montáž kov. sloupků , pozink</t>
  </si>
  <si>
    <t>do betonových patek
včetně plastových víček
položka obsahuje i cenu za informační tabuli a ocel.konstrukci pro basketové koše</t>
  </si>
  <si>
    <t>Kompletace sportovních doplňků</t>
  </si>
  <si>
    <t>háčky,napínák.lanko,očka,síť,basket.koš 2 ks,</t>
  </si>
  <si>
    <t>Potrubí z trub plastických, skleněných a čedičových</t>
  </si>
  <si>
    <t>Kladení dren. potrubí bezvýkop.,flex.PVC, bez obs.</t>
  </si>
  <si>
    <t>včetně dodávky FLEX  80 mm</t>
  </si>
  <si>
    <t>Montáž trubek polyetylenových ve výkopu d 125 mm</t>
  </si>
  <si>
    <t>včetně dodávky trub</t>
  </si>
  <si>
    <t>Ostatní konstrukce a práce na trubním vedení</t>
  </si>
  <si>
    <t>Osazení plastové šachty revizní prům.315 mm, Wavin</t>
  </si>
  <si>
    <t>včetně dodávky šachty</t>
  </si>
  <si>
    <t>Hodinové zúčtovací sazby (HZS)</t>
  </si>
  <si>
    <t>Doplňující konstrukce a práce na pozemních komunikacích a zpevněných plochách</t>
  </si>
  <si>
    <t>Osazení záhon.obrubníků do lože z C 12/15 s opěrou</t>
  </si>
  <si>
    <t>včetně obrubníku   50/5/20 cm</t>
  </si>
  <si>
    <t>včetně obrubníku ABO 4 - 5    50/5/25</t>
  </si>
  <si>
    <t>Osazení stojat. obrub.bet. s opěrou,lože z C 12/15</t>
  </si>
  <si>
    <t>včetně obrubníku CSB H 25 1000/150/250</t>
  </si>
  <si>
    <t>Lože pod obrubníky nebo obruby dlažeb z C 12/15</t>
  </si>
  <si>
    <t>Komunikace pozemní a letiště</t>
  </si>
  <si>
    <t>Přesun  hmot pro sportoviště</t>
  </si>
  <si>
    <t>Přesuny sutí</t>
  </si>
  <si>
    <t>Vodorovné přemístění vybouraných hmot do 7 km</t>
  </si>
  <si>
    <t>včetně naložení</t>
  </si>
  <si>
    <t>Poplatek za skládku suti - beton</t>
  </si>
  <si>
    <t>Ostatní materiál</t>
  </si>
  <si>
    <t>Substrát zahradnický B  VL</t>
  </si>
  <si>
    <t>Přísavník - Parthenocissus quinguefolia v.15/30 cm</t>
  </si>
  <si>
    <t>sadba včetně výsadby</t>
  </si>
  <si>
    <t>Doba výstavby:</t>
  </si>
  <si>
    <t>Začátek výstavby:</t>
  </si>
  <si>
    <t>Konec výstavby:</t>
  </si>
  <si>
    <t>Zpracováno dne:</t>
  </si>
  <si>
    <t>M.j.</t>
  </si>
  <si>
    <t>m2</t>
  </si>
  <si>
    <t>m</t>
  </si>
  <si>
    <t>m3</t>
  </si>
  <si>
    <t>kg</t>
  </si>
  <si>
    <t>ks</t>
  </si>
  <si>
    <t>soub.</t>
  </si>
  <si>
    <t>kus</t>
  </si>
  <si>
    <t>t</t>
  </si>
  <si>
    <t>Množství</t>
  </si>
  <si>
    <t>28.11.2017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</si>
  <si>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</si>
  <si>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</si>
  <si>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</si>
  <si>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</si>
  <si>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</si>
  <si>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</si>
  <si>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</si>
  <si>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</si>
  <si>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</si>
  <si>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</si>
  <si>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Celkem</t>
  </si>
  <si>
    <t>Hmotnost (t)</t>
  </si>
  <si>
    <t>Cenová</t>
  </si>
  <si>
    <t>soustava</t>
  </si>
  <si>
    <t>RTS II / 2017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</si>
  <si>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</si>
  <si>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</si>
  <si>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</si>
  <si>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</si>
  <si>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</si>
  <si>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</si>
  <si>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</si>
  <si>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</si>
  <si>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</si>
  <si>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</si>
  <si>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11_</t>
  </si>
  <si>
    <t>12_</t>
  </si>
  <si>
    <t>13_</t>
  </si>
  <si>
    <t>16_</t>
  </si>
  <si>
    <t>17_</t>
  </si>
  <si>
    <t>18_</t>
  </si>
  <si>
    <t>21_</t>
  </si>
  <si>
    <t>45_</t>
  </si>
  <si>
    <t>56_</t>
  </si>
  <si>
    <t>59_</t>
  </si>
  <si>
    <t>63_</t>
  </si>
  <si>
    <t>767_</t>
  </si>
  <si>
    <t>87_</t>
  </si>
  <si>
    <t>89_</t>
  </si>
  <si>
    <t>90_</t>
  </si>
  <si>
    <t>91_</t>
  </si>
  <si>
    <t>H22_</t>
  </si>
  <si>
    <t>S_</t>
  </si>
  <si>
    <t>Z99999_</t>
  </si>
  <si>
    <t>1_</t>
  </si>
  <si>
    <t>2_</t>
  </si>
  <si>
    <t>4_</t>
  </si>
  <si>
    <t>5_</t>
  </si>
  <si>
    <t>6_</t>
  </si>
  <si>
    <t>76_</t>
  </si>
  <si>
    <t>8_</t>
  </si>
  <si>
    <t>9_</t>
  </si>
  <si>
    <t>Z_</t>
  </si>
  <si>
    <t>_</t>
  </si>
  <si>
    <t>Rozpočtové náklady v Kč</t>
  </si>
  <si>
    <t>A</t>
  </si>
  <si>
    <t>HSV</t>
  </si>
  <si>
    <t>PSV</t>
  </si>
  <si>
    <t>"M"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</si>
  <si>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</si>
  <si>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</si>
  <si>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</si>
  <si>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</si>
  <si>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</si>
  <si>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</si>
  <si>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</si>
  <si>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</si>
  <si>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</si>
  <si>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</si>
  <si>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</si>
  <si>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</si>
  <si>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</si>
  <si>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</si>
  <si>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</si>
  <si>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</si>
  <si>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</si>
  <si>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</si>
  <si>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</si>
  <si>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</si>
  <si>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</si>
  <si>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</si>
  <si>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</si>
  <si>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</si>
  <si>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</si>
  <si>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</si>
  <si>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</si>
  <si>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</si>
  <si>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</si>
  <si>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</si>
  <si>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</si>
  <si>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</si>
  <si>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</si>
  <si>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</si>
  <si>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</si>
  <si>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</si>
  <si>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</si>
  <si>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</si>
  <si>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včetně zaměření skutečného provedení
 a geometrického plánu
včetně formátu DWG</t>
  </si>
  <si>
    <t>HZS- práce geodeta,vytyčení IS, měření únosnosti pláně......</t>
  </si>
  <si>
    <t>Město Chrastava</t>
  </si>
  <si>
    <t>Ing. Daniel Fadrhonc</t>
  </si>
  <si>
    <t>Pavel Beran</t>
  </si>
  <si>
    <t>00262871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</si>
</sst>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9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i/>
      <sz val="10"/>
      <color indexed="60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24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medium"/>
      <bottom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5" fillId="20" borderId="0" applyNumberFormat="0" applyBorder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8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49" fontId="4" fillId="33" borderId="13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vertical="center"/>
      <protection/>
    </xf>
    <xf numFmtId="49" fontId="1" fillId="0" borderId="17" xfId="0" applyNumberFormat="1" applyFont="1" applyFill="1" applyBorder="1" applyAlignment="1" applyProtection="1">
      <alignment vertical="center"/>
      <protection/>
    </xf>
    <xf numFmtId="49" fontId="8" fillId="33" borderId="13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right" vertical="top"/>
      <protection/>
    </xf>
    <xf numFmtId="49" fontId="8" fillId="33" borderId="0" xfId="0" applyNumberFormat="1" applyFont="1" applyFill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49" fontId="3" fillId="0" borderId="17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8" fillId="33" borderId="13" xfId="0" applyNumberFormat="1" applyFont="1" applyFill="1" applyBorder="1" applyAlignment="1" applyProtection="1">
      <alignment horizontal="right" vertical="center"/>
      <protection/>
    </xf>
    <xf numFmtId="49" fontId="8" fillId="33" borderId="0" xfId="0" applyNumberFormat="1" applyFont="1" applyFill="1" applyBorder="1" applyAlignment="1" applyProtection="1">
      <alignment horizontal="right"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4" fontId="8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11" fillId="34" borderId="29" xfId="0" applyNumberFormat="1" applyFont="1" applyFill="1" applyBorder="1" applyAlignment="1" applyProtection="1">
      <alignment horizontal="center" vertical="center"/>
      <protection/>
    </xf>
    <xf numFmtId="49" fontId="12" fillId="0" borderId="30" xfId="0" applyNumberFormat="1" applyFont="1" applyFill="1" applyBorder="1" applyAlignment="1" applyProtection="1">
      <alignment vertical="center"/>
      <protection/>
    </xf>
    <xf numFmtId="49" fontId="12" fillId="0" borderId="31" xfId="0" applyNumberFormat="1" applyFont="1" applyFill="1" applyBorder="1" applyAlignment="1" applyProtection="1">
      <alignment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13" fillId="0" borderId="29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" fontId="13" fillId="0" borderId="29" xfId="0" applyNumberFormat="1" applyFont="1" applyFill="1" applyBorder="1" applyAlignment="1" applyProtection="1">
      <alignment horizontal="right" vertical="center"/>
      <protection/>
    </xf>
    <xf numFmtId="49" fontId="13" fillId="0" borderId="29" xfId="0" applyNumberFormat="1" applyFont="1" applyFill="1" applyBorder="1" applyAlignment="1" applyProtection="1">
      <alignment horizontal="right" vertical="center"/>
      <protection/>
    </xf>
    <xf numFmtId="4" fontId="13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2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9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 applyProtection="1">
      <alignment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13" fillId="0" borderId="27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42" xfId="0" applyNumberFormat="1" applyFont="1" applyFill="1" applyBorder="1" applyAlignment="1" applyProtection="1">
      <alignment vertical="center"/>
      <protection/>
    </xf>
    <xf numFmtId="49" fontId="13" fillId="0" borderId="43" xfId="0" applyNumberFormat="1" applyFont="1" applyFill="1" applyBorder="1" applyAlignment="1" applyProtection="1">
      <alignment vertical="center"/>
      <protection/>
    </xf>
    <xf numFmtId="0" fontId="13" fillId="0" borderId="39" xfId="0" applyNumberFormat="1" applyFont="1" applyFill="1" applyBorder="1" applyAlignment="1" applyProtection="1">
      <alignment vertical="center"/>
      <protection/>
    </xf>
    <xf numFmtId="0" fontId="13" fillId="0" borderId="44" xfId="0" applyNumberFormat="1" applyFont="1" applyFill="1" applyBorder="1" applyAlignment="1" applyProtection="1">
      <alignment vertical="center"/>
      <protection/>
    </xf>
    <xf numFmtId="49" fontId="12" fillId="34" borderId="45" xfId="0" applyNumberFormat="1" applyFont="1" applyFill="1" applyBorder="1" applyAlignment="1" applyProtection="1">
      <alignment vertical="center"/>
      <protection/>
    </xf>
    <xf numFmtId="0" fontId="12" fillId="34" borderId="46" xfId="0" applyNumberFormat="1" applyFont="1" applyFill="1" applyBorder="1" applyAlignment="1" applyProtection="1">
      <alignment vertical="center"/>
      <protection/>
    </xf>
    <xf numFmtId="49" fontId="13" fillId="0" borderId="47" xfId="0" applyNumberFormat="1" applyFont="1" applyFill="1" applyBorder="1" applyAlignment="1" applyProtection="1">
      <alignment vertical="center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3" fillId="0" borderId="48" xfId="0" applyNumberFormat="1" applyFont="1" applyFill="1" applyBorder="1" applyAlignment="1" applyProtection="1">
      <alignment vertical="center"/>
      <protection/>
    </xf>
    <xf numFmtId="49" fontId="12" fillId="0" borderId="45" xfId="0" applyNumberFormat="1" applyFont="1" applyFill="1" applyBorder="1" applyAlignment="1" applyProtection="1">
      <alignment vertical="center"/>
      <protection/>
    </xf>
    <xf numFmtId="0" fontId="12" fillId="0" borderId="34" xfId="0" applyNumberFormat="1" applyFont="1" applyFill="1" applyBorder="1" applyAlignment="1" applyProtection="1">
      <alignment vertical="center"/>
      <protection/>
    </xf>
    <xf numFmtId="49" fontId="13" fillId="0" borderId="45" xfId="0" applyNumberFormat="1" applyFont="1" applyFill="1" applyBorder="1" applyAlignment="1" applyProtection="1">
      <alignment vertical="center"/>
      <protection/>
    </xf>
    <xf numFmtId="0" fontId="13" fillId="0" borderId="34" xfId="0" applyNumberFormat="1" applyFont="1" applyFill="1" applyBorder="1" applyAlignment="1" applyProtection="1">
      <alignment vertical="center"/>
      <protection/>
    </xf>
    <xf numFmtId="49" fontId="10" fillId="0" borderId="46" xfId="0" applyNumberFormat="1" applyFont="1" applyFill="1" applyBorder="1" applyAlignment="1" applyProtection="1">
      <alignment horizontal="center" vertical="center"/>
      <protection/>
    </xf>
    <xf numFmtId="0" fontId="10" fillId="0" borderId="46" xfId="0" applyNumberFormat="1" applyFont="1" applyFill="1" applyBorder="1" applyAlignment="1" applyProtection="1">
      <alignment horizontal="center" vertical="center"/>
      <protection/>
    </xf>
    <xf numFmtId="49" fontId="14" fillId="0" borderId="45" xfId="0" applyNumberFormat="1" applyFont="1" applyFill="1" applyBorder="1" applyAlignment="1" applyProtection="1">
      <alignment vertical="center"/>
      <protection/>
    </xf>
    <xf numFmtId="0" fontId="14" fillId="0" borderId="34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0" fontId="1" fillId="0" borderId="49" xfId="0" applyNumberFormat="1" applyFont="1" applyFill="1" applyBorder="1" applyAlignment="1" applyProtection="1">
      <alignment vertical="center"/>
      <protection/>
    </xf>
    <xf numFmtId="49" fontId="1" fillId="0" borderId="24" xfId="0" applyNumberFormat="1" applyFont="1" applyFill="1" applyBorder="1" applyAlignment="1" applyProtection="1">
      <alignment vertical="center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23" xfId="0" applyNumberFormat="1" applyFont="1" applyFill="1" applyBorder="1" applyAlignment="1" applyProtection="1">
      <alignment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7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F82" sqref="F82"/>
    </sheetView>
  </sheetViews>
  <sheetFormatPr defaultColWidth="11.57421875" defaultRowHeight="12.75"/>
  <cols>
    <col min="1" max="1" width="3.7109375" style="0" customWidth="1"/>
    <col min="2" max="2" width="13.28125" style="0" customWidth="1"/>
    <col min="3" max="3" width="52.28125" style="0" customWidth="1"/>
    <col min="4" max="4" width="5.421875" style="0" customWidth="1"/>
    <col min="5" max="5" width="12.8515625" style="0" customWidth="1"/>
    <col min="6" max="6" width="12.00390625" style="0" customWidth="1"/>
    <col min="7" max="9" width="14.28125" style="0" customWidth="1"/>
    <col min="10" max="12" width="11.7109375" style="0" customWidth="1"/>
    <col min="13" max="13" width="11.57421875" style="0" customWidth="1"/>
    <col min="14" max="48" width="12.140625" style="0" hidden="1" customWidth="1"/>
  </cols>
  <sheetData>
    <row r="1" spans="1:12" ht="72.75" customHeigh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ht="12.75">
      <c r="A2" s="74" t="s">
        <v>1</v>
      </c>
      <c r="B2" s="75"/>
      <c r="C2" s="76" t="s">
        <v>98</v>
      </c>
      <c r="D2" s="78" t="s">
        <v>183</v>
      </c>
      <c r="E2" s="75"/>
      <c r="F2" s="78" t="s">
        <v>6</v>
      </c>
      <c r="G2" s="75"/>
      <c r="H2" s="79" t="s">
        <v>203</v>
      </c>
      <c r="I2" s="79" t="s">
        <v>297</v>
      </c>
      <c r="J2" s="75"/>
      <c r="K2" s="75"/>
      <c r="L2" s="80"/>
      <c r="M2" s="1"/>
    </row>
    <row r="3" spans="1:13" ht="12.75">
      <c r="A3" s="71"/>
      <c r="B3" s="61"/>
      <c r="C3" s="77"/>
      <c r="D3" s="61"/>
      <c r="E3" s="61"/>
      <c r="F3" s="61"/>
      <c r="G3" s="61"/>
      <c r="H3" s="61"/>
      <c r="I3" s="61"/>
      <c r="J3" s="61"/>
      <c r="K3" s="61"/>
      <c r="L3" s="69"/>
      <c r="M3" s="1"/>
    </row>
    <row r="4" spans="1:13" ht="12.75">
      <c r="A4" s="65" t="s">
        <v>2</v>
      </c>
      <c r="B4" s="61"/>
      <c r="C4" s="60" t="s">
        <v>99</v>
      </c>
      <c r="D4" s="68" t="s">
        <v>184</v>
      </c>
      <c r="E4" s="61"/>
      <c r="F4" s="68" t="s">
        <v>6</v>
      </c>
      <c r="G4" s="61"/>
      <c r="H4" s="60" t="s">
        <v>204</v>
      </c>
      <c r="I4" s="60" t="s">
        <v>298</v>
      </c>
      <c r="J4" s="61"/>
      <c r="K4" s="61"/>
      <c r="L4" s="69"/>
      <c r="M4" s="1"/>
    </row>
    <row r="5" spans="1:13" ht="12.75">
      <c r="A5" s="71"/>
      <c r="B5" s="61"/>
      <c r="C5" s="61"/>
      <c r="D5" s="61"/>
      <c r="E5" s="61"/>
      <c r="F5" s="61"/>
      <c r="G5" s="61"/>
      <c r="H5" s="61"/>
      <c r="I5" s="61"/>
      <c r="J5" s="61"/>
      <c r="K5" s="61"/>
      <c r="L5" s="69"/>
      <c r="M5" s="1"/>
    </row>
    <row r="6" spans="1:13" ht="12.75">
      <c r="A6" s="65" t="s">
        <v>3</v>
      </c>
      <c r="B6" s="61"/>
      <c r="C6" s="60" t="s">
        <v>100</v>
      </c>
      <c r="D6" s="68" t="s">
        <v>185</v>
      </c>
      <c r="E6" s="61"/>
      <c r="F6" s="68" t="s">
        <v>6</v>
      </c>
      <c r="G6" s="61"/>
      <c r="H6" s="60" t="s">
        <v>205</v>
      </c>
      <c r="I6" s="60" t="s">
        <v>6</v>
      </c>
      <c r="J6" s="61"/>
      <c r="K6" s="61"/>
      <c r="L6" s="69"/>
      <c r="M6" s="1"/>
    </row>
    <row r="7" spans="1:13" ht="12.75">
      <c r="A7" s="71"/>
      <c r="B7" s="61"/>
      <c r="C7" s="61"/>
      <c r="D7" s="61"/>
      <c r="E7" s="61"/>
      <c r="F7" s="61"/>
      <c r="G7" s="61"/>
      <c r="H7" s="61"/>
      <c r="I7" s="61"/>
      <c r="J7" s="61"/>
      <c r="K7" s="61"/>
      <c r="L7" s="69"/>
      <c r="M7" s="1"/>
    </row>
    <row r="8" spans="1:13" ht="12.75">
      <c r="A8" s="65" t="s">
        <v>4</v>
      </c>
      <c r="B8" s="61"/>
      <c r="C8" s="60">
        <v>8233315</v>
      </c>
      <c r="D8" s="68" t="s">
        <v>186</v>
      </c>
      <c r="E8" s="61"/>
      <c r="F8" s="68" t="s">
        <v>197</v>
      </c>
      <c r="G8" s="61"/>
      <c r="H8" s="60" t="s">
        <v>206</v>
      </c>
      <c r="I8" s="60" t="s">
        <v>299</v>
      </c>
      <c r="J8" s="61"/>
      <c r="K8" s="61"/>
      <c r="L8" s="69"/>
      <c r="M8" s="1"/>
    </row>
    <row r="9" spans="1:13" ht="12.7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70"/>
      <c r="M9" s="1"/>
    </row>
    <row r="10" spans="1:13" ht="12.75">
      <c r="A10" s="2" t="s">
        <v>5</v>
      </c>
      <c r="B10" s="11" t="s">
        <v>47</v>
      </c>
      <c r="C10" s="11" t="s">
        <v>101</v>
      </c>
      <c r="D10" s="11" t="s">
        <v>187</v>
      </c>
      <c r="E10" s="18" t="s">
        <v>196</v>
      </c>
      <c r="F10" s="21" t="s">
        <v>198</v>
      </c>
      <c r="G10" s="62" t="s">
        <v>200</v>
      </c>
      <c r="H10" s="63"/>
      <c r="I10" s="64"/>
      <c r="J10" s="62" t="s">
        <v>209</v>
      </c>
      <c r="K10" s="64"/>
      <c r="L10" s="30" t="s">
        <v>210</v>
      </c>
      <c r="M10" s="34"/>
    </row>
    <row r="11" spans="1:24" ht="12.75">
      <c r="A11" s="3" t="s">
        <v>6</v>
      </c>
      <c r="B11" s="12" t="s">
        <v>6</v>
      </c>
      <c r="C11" s="17" t="s">
        <v>102</v>
      </c>
      <c r="D11" s="12" t="s">
        <v>6</v>
      </c>
      <c r="E11" s="12" t="s">
        <v>6</v>
      </c>
      <c r="F11" s="22" t="s">
        <v>199</v>
      </c>
      <c r="G11" s="23" t="s">
        <v>201</v>
      </c>
      <c r="H11" s="24" t="s">
        <v>207</v>
      </c>
      <c r="I11" s="25" t="s">
        <v>208</v>
      </c>
      <c r="J11" s="23" t="s">
        <v>198</v>
      </c>
      <c r="K11" s="25" t="s">
        <v>208</v>
      </c>
      <c r="L11" s="31" t="s">
        <v>211</v>
      </c>
      <c r="M11" s="34"/>
      <c r="P11" s="27" t="s">
        <v>213</v>
      </c>
      <c r="Q11" s="27" t="s">
        <v>214</v>
      </c>
      <c r="R11" s="27" t="s">
        <v>215</v>
      </c>
      <c r="S11" s="27" t="s">
        <v>216</v>
      </c>
      <c r="T11" s="27" t="s">
        <v>217</v>
      </c>
      <c r="U11" s="27" t="s">
        <v>218</v>
      </c>
      <c r="V11" s="27" t="s">
        <v>219</v>
      </c>
      <c r="W11" s="27" t="s">
        <v>220</v>
      </c>
      <c r="X11" s="27" t="s">
        <v>221</v>
      </c>
    </row>
    <row r="12" spans="1:37" ht="12.75">
      <c r="A12" s="4"/>
      <c r="B12" s="13" t="s">
        <v>17</v>
      </c>
      <c r="C12" s="13" t="s">
        <v>103</v>
      </c>
      <c r="D12" s="4" t="s">
        <v>6</v>
      </c>
      <c r="E12" s="4" t="s">
        <v>6</v>
      </c>
      <c r="F12" s="4" t="s">
        <v>6</v>
      </c>
      <c r="G12" s="37">
        <f>SUM(G13:G21)</f>
        <v>0</v>
      </c>
      <c r="H12" s="37">
        <f>SUM(H13:H21)</f>
        <v>0</v>
      </c>
      <c r="I12" s="37">
        <f>G12+H12</f>
        <v>0</v>
      </c>
      <c r="J12" s="26"/>
      <c r="K12" s="37">
        <f>SUM(K13:K21)</f>
        <v>224.66520000000003</v>
      </c>
      <c r="L12" s="26"/>
      <c r="Y12" s="27"/>
      <c r="AI12" s="38">
        <f>SUM(Z13:Z21)</f>
        <v>0</v>
      </c>
      <c r="AJ12" s="38">
        <f>SUM(AA13:AA21)</f>
        <v>0</v>
      </c>
      <c r="AK12" s="38">
        <f>SUM(AB13:AB21)</f>
        <v>0</v>
      </c>
    </row>
    <row r="13" spans="1:48" ht="12.75">
      <c r="A13" s="5" t="s">
        <v>7</v>
      </c>
      <c r="B13" s="5" t="s">
        <v>48</v>
      </c>
      <c r="C13" s="5" t="s">
        <v>104</v>
      </c>
      <c r="D13" s="5" t="s">
        <v>188</v>
      </c>
      <c r="E13" s="19">
        <v>152</v>
      </c>
      <c r="F13" s="19">
        <v>0</v>
      </c>
      <c r="G13" s="19">
        <f>E13*AE13</f>
        <v>0</v>
      </c>
      <c r="H13" s="19">
        <f>I13-G13</f>
        <v>0</v>
      </c>
      <c r="I13" s="19">
        <f>E13*F13</f>
        <v>0</v>
      </c>
      <c r="J13" s="19">
        <v>0.11</v>
      </c>
      <c r="K13" s="19">
        <f>E13*J13</f>
        <v>16.72</v>
      </c>
      <c r="L13" s="32" t="s">
        <v>212</v>
      </c>
      <c r="P13" s="35">
        <f>IF(AG13="5",I13,0)</f>
        <v>0</v>
      </c>
      <c r="R13" s="35">
        <f>IF(AG13="1",G13,0)</f>
        <v>0</v>
      </c>
      <c r="S13" s="35">
        <f>IF(AG13="1",H13,0)</f>
        <v>0</v>
      </c>
      <c r="T13" s="35">
        <f>IF(AG13="7",G13,0)</f>
        <v>0</v>
      </c>
      <c r="U13" s="35">
        <f>IF(AG13="7",H13,0)</f>
        <v>0</v>
      </c>
      <c r="V13" s="35">
        <f>IF(AG13="2",G13,0)</f>
        <v>0</v>
      </c>
      <c r="W13" s="35">
        <f>IF(AG13="2",H13,0)</f>
        <v>0</v>
      </c>
      <c r="X13" s="35">
        <f>IF(AG13="0",I13,0)</f>
        <v>0</v>
      </c>
      <c r="Y13" s="27"/>
      <c r="Z13" s="19">
        <f>IF(AD13=0,I13,0)</f>
        <v>0</v>
      </c>
      <c r="AA13" s="19">
        <f>IF(AD13=15,I13,0)</f>
        <v>0</v>
      </c>
      <c r="AB13" s="19">
        <f>IF(AD13=21,I13,0)</f>
        <v>0</v>
      </c>
      <c r="AD13" s="35">
        <v>21</v>
      </c>
      <c r="AE13" s="35">
        <f>F13*0</f>
        <v>0</v>
      </c>
      <c r="AF13" s="35">
        <f>F13*(1-0)</f>
        <v>0</v>
      </c>
      <c r="AG13" s="32" t="s">
        <v>7</v>
      </c>
      <c r="AM13" s="35">
        <f>E13*AE13</f>
        <v>0</v>
      </c>
      <c r="AN13" s="35">
        <f>E13*AF13</f>
        <v>0</v>
      </c>
      <c r="AO13" s="36" t="s">
        <v>223</v>
      </c>
      <c r="AP13" s="36" t="s">
        <v>242</v>
      </c>
      <c r="AQ13" s="27" t="s">
        <v>251</v>
      </c>
      <c r="AS13" s="35">
        <f>AM13+AN13</f>
        <v>0</v>
      </c>
      <c r="AT13" s="35">
        <f>F13/(100-AU13)*100</f>
        <v>0</v>
      </c>
      <c r="AU13" s="35">
        <v>0</v>
      </c>
      <c r="AV13" s="35">
        <f>K13</f>
        <v>16.72</v>
      </c>
    </row>
    <row r="14" spans="1:48" ht="12.75">
      <c r="A14" s="5" t="s">
        <v>8</v>
      </c>
      <c r="B14" s="5" t="s">
        <v>49</v>
      </c>
      <c r="C14" s="5" t="s">
        <v>105</v>
      </c>
      <c r="D14" s="5" t="s">
        <v>188</v>
      </c>
      <c r="E14" s="19">
        <v>262</v>
      </c>
      <c r="F14" s="19">
        <v>0</v>
      </c>
      <c r="G14" s="19">
        <f>E14*AE14</f>
        <v>0</v>
      </c>
      <c r="H14" s="19">
        <f>I14-G14</f>
        <v>0</v>
      </c>
      <c r="I14" s="19">
        <f>E14*F14</f>
        <v>0</v>
      </c>
      <c r="J14" s="19">
        <v>0.138</v>
      </c>
      <c r="K14" s="19">
        <f>E14*J14</f>
        <v>36.156000000000006</v>
      </c>
      <c r="L14" s="32" t="s">
        <v>212</v>
      </c>
      <c r="P14" s="35">
        <f>IF(AG14="5",I14,0)</f>
        <v>0</v>
      </c>
      <c r="R14" s="35">
        <f>IF(AG14="1",G14,0)</f>
        <v>0</v>
      </c>
      <c r="S14" s="35">
        <f>IF(AG14="1",H14,0)</f>
        <v>0</v>
      </c>
      <c r="T14" s="35">
        <f>IF(AG14="7",G14,0)</f>
        <v>0</v>
      </c>
      <c r="U14" s="35">
        <f>IF(AG14="7",H14,0)</f>
        <v>0</v>
      </c>
      <c r="V14" s="35">
        <f>IF(AG14="2",G14,0)</f>
        <v>0</v>
      </c>
      <c r="W14" s="35">
        <f>IF(AG14="2",H14,0)</f>
        <v>0</v>
      </c>
      <c r="X14" s="35">
        <f>IF(AG14="0",I14,0)</f>
        <v>0</v>
      </c>
      <c r="Y14" s="27"/>
      <c r="Z14" s="19">
        <f>IF(AD14=0,I14,0)</f>
        <v>0</v>
      </c>
      <c r="AA14" s="19">
        <f>IF(AD14=15,I14,0)</f>
        <v>0</v>
      </c>
      <c r="AB14" s="19">
        <f>IF(AD14=21,I14,0)</f>
        <v>0</v>
      </c>
      <c r="AD14" s="35">
        <v>21</v>
      </c>
      <c r="AE14" s="35">
        <f>F14*0</f>
        <v>0</v>
      </c>
      <c r="AF14" s="35">
        <f>F14*(1-0)</f>
        <v>0</v>
      </c>
      <c r="AG14" s="32" t="s">
        <v>7</v>
      </c>
      <c r="AM14" s="35">
        <f>E14*AE14</f>
        <v>0</v>
      </c>
      <c r="AN14" s="35">
        <f>E14*AF14</f>
        <v>0</v>
      </c>
      <c r="AO14" s="36" t="s">
        <v>223</v>
      </c>
      <c r="AP14" s="36" t="s">
        <v>242</v>
      </c>
      <c r="AQ14" s="27" t="s">
        <v>251</v>
      </c>
      <c r="AS14" s="35">
        <f>AM14+AN14</f>
        <v>0</v>
      </c>
      <c r="AT14" s="35">
        <f>F14/(100-AU14)*100</f>
        <v>0</v>
      </c>
      <c r="AU14" s="35">
        <v>0</v>
      </c>
      <c r="AV14" s="35">
        <f>K14</f>
        <v>36.156000000000006</v>
      </c>
    </row>
    <row r="15" spans="1:48" ht="12.75">
      <c r="A15" s="5" t="s">
        <v>9</v>
      </c>
      <c r="B15" s="5" t="s">
        <v>50</v>
      </c>
      <c r="C15" s="5" t="s">
        <v>106</v>
      </c>
      <c r="D15" s="5" t="s">
        <v>188</v>
      </c>
      <c r="E15" s="19">
        <v>262</v>
      </c>
      <c r="F15" s="19">
        <v>0</v>
      </c>
      <c r="G15" s="19">
        <f>E15*AE15</f>
        <v>0</v>
      </c>
      <c r="H15" s="19">
        <f>I15-G15</f>
        <v>0</v>
      </c>
      <c r="I15" s="19">
        <f>E15*F15</f>
        <v>0</v>
      </c>
      <c r="J15" s="19">
        <v>0.33</v>
      </c>
      <c r="K15" s="19">
        <f>E15*J15</f>
        <v>86.46000000000001</v>
      </c>
      <c r="L15" s="32" t="s">
        <v>212</v>
      </c>
      <c r="P15" s="35">
        <f>IF(AG15="5",I15,0)</f>
        <v>0</v>
      </c>
      <c r="R15" s="35">
        <f>IF(AG15="1",G15,0)</f>
        <v>0</v>
      </c>
      <c r="S15" s="35">
        <f>IF(AG15="1",H15,0)</f>
        <v>0</v>
      </c>
      <c r="T15" s="35">
        <f>IF(AG15="7",G15,0)</f>
        <v>0</v>
      </c>
      <c r="U15" s="35">
        <f>IF(AG15="7",H15,0)</f>
        <v>0</v>
      </c>
      <c r="V15" s="35">
        <f>IF(AG15="2",G15,0)</f>
        <v>0</v>
      </c>
      <c r="W15" s="35">
        <f>IF(AG15="2",H15,0)</f>
        <v>0</v>
      </c>
      <c r="X15" s="35">
        <f>IF(AG15="0",I15,0)</f>
        <v>0</v>
      </c>
      <c r="Y15" s="27"/>
      <c r="Z15" s="19">
        <f>IF(AD15=0,I15,0)</f>
        <v>0</v>
      </c>
      <c r="AA15" s="19">
        <f>IF(AD15=15,I15,0)</f>
        <v>0</v>
      </c>
      <c r="AB15" s="19">
        <f>IF(AD15=21,I15,0)</f>
        <v>0</v>
      </c>
      <c r="AD15" s="35">
        <v>21</v>
      </c>
      <c r="AE15" s="35">
        <f>F15*0</f>
        <v>0</v>
      </c>
      <c r="AF15" s="35">
        <f>F15*(1-0)</f>
        <v>0</v>
      </c>
      <c r="AG15" s="32" t="s">
        <v>7</v>
      </c>
      <c r="AM15" s="35">
        <f>E15*AE15</f>
        <v>0</v>
      </c>
      <c r="AN15" s="35">
        <f>E15*AF15</f>
        <v>0</v>
      </c>
      <c r="AO15" s="36" t="s">
        <v>223</v>
      </c>
      <c r="AP15" s="36" t="s">
        <v>242</v>
      </c>
      <c r="AQ15" s="27" t="s">
        <v>251</v>
      </c>
      <c r="AS15" s="35">
        <f>AM15+AN15</f>
        <v>0</v>
      </c>
      <c r="AT15" s="35">
        <f>F15/(100-AU15)*100</f>
        <v>0</v>
      </c>
      <c r="AU15" s="35">
        <v>0</v>
      </c>
      <c r="AV15" s="35">
        <f>K15</f>
        <v>86.46000000000001</v>
      </c>
    </row>
    <row r="16" spans="1:48" ht="12.75">
      <c r="A16" s="5" t="s">
        <v>10</v>
      </c>
      <c r="B16" s="5" t="s">
        <v>51</v>
      </c>
      <c r="C16" s="5" t="s">
        <v>107</v>
      </c>
      <c r="D16" s="5" t="s">
        <v>188</v>
      </c>
      <c r="E16" s="19">
        <v>152</v>
      </c>
      <c r="F16" s="19">
        <v>0</v>
      </c>
      <c r="G16" s="19">
        <f>E16*AE16</f>
        <v>0</v>
      </c>
      <c r="H16" s="19">
        <f>I16-G16</f>
        <v>0</v>
      </c>
      <c r="I16" s="19">
        <f>E16*F16</f>
        <v>0</v>
      </c>
      <c r="J16" s="19">
        <v>0.35385</v>
      </c>
      <c r="K16" s="19">
        <f>E16*J16</f>
        <v>53.7852</v>
      </c>
      <c r="L16" s="32" t="s">
        <v>212</v>
      </c>
      <c r="P16" s="35">
        <f>IF(AG16="5",I16,0)</f>
        <v>0</v>
      </c>
      <c r="R16" s="35">
        <f>IF(AG16="1",G16,0)</f>
        <v>0</v>
      </c>
      <c r="S16" s="35">
        <f>IF(AG16="1",H16,0)</f>
        <v>0</v>
      </c>
      <c r="T16" s="35">
        <f>IF(AG16="7",G16,0)</f>
        <v>0</v>
      </c>
      <c r="U16" s="35">
        <f>IF(AG16="7",H16,0)</f>
        <v>0</v>
      </c>
      <c r="V16" s="35">
        <f>IF(AG16="2",G16,0)</f>
        <v>0</v>
      </c>
      <c r="W16" s="35">
        <f>IF(AG16="2",H16,0)</f>
        <v>0</v>
      </c>
      <c r="X16" s="35">
        <f>IF(AG16="0",I16,0)</f>
        <v>0</v>
      </c>
      <c r="Y16" s="27"/>
      <c r="Z16" s="19">
        <f>IF(AD16=0,I16,0)</f>
        <v>0</v>
      </c>
      <c r="AA16" s="19">
        <f>IF(AD16=15,I16,0)</f>
        <v>0</v>
      </c>
      <c r="AB16" s="19">
        <f>IF(AD16=21,I16,0)</f>
        <v>0</v>
      </c>
      <c r="AD16" s="35">
        <v>21</v>
      </c>
      <c r="AE16" s="35">
        <f>F16*0</f>
        <v>0</v>
      </c>
      <c r="AF16" s="35">
        <f>F16*(1-0)</f>
        <v>0</v>
      </c>
      <c r="AG16" s="32" t="s">
        <v>7</v>
      </c>
      <c r="AM16" s="35">
        <f>E16*AE16</f>
        <v>0</v>
      </c>
      <c r="AN16" s="35">
        <f>E16*AF16</f>
        <v>0</v>
      </c>
      <c r="AO16" s="36" t="s">
        <v>223</v>
      </c>
      <c r="AP16" s="36" t="s">
        <v>242</v>
      </c>
      <c r="AQ16" s="27" t="s">
        <v>251</v>
      </c>
      <c r="AS16" s="35">
        <f>AM16+AN16</f>
        <v>0</v>
      </c>
      <c r="AT16" s="35">
        <f>F16/(100-AU16)*100</f>
        <v>0</v>
      </c>
      <c r="AU16" s="35">
        <v>0</v>
      </c>
      <c r="AV16" s="35">
        <f>K16</f>
        <v>53.7852</v>
      </c>
    </row>
    <row r="17" spans="1:48" ht="12.75">
      <c r="A17" s="5" t="s">
        <v>11</v>
      </c>
      <c r="B17" s="5" t="s">
        <v>52</v>
      </c>
      <c r="C17" s="5" t="s">
        <v>108</v>
      </c>
      <c r="D17" s="5" t="s">
        <v>189</v>
      </c>
      <c r="E17" s="19">
        <v>122.8</v>
      </c>
      <c r="F17" s="19">
        <v>0</v>
      </c>
      <c r="G17" s="19">
        <f>E17*AE17</f>
        <v>0</v>
      </c>
      <c r="H17" s="19">
        <f>I17-G17</f>
        <v>0</v>
      </c>
      <c r="I17" s="19">
        <f>E17*F17</f>
        <v>0</v>
      </c>
      <c r="J17" s="19">
        <v>0.23</v>
      </c>
      <c r="K17" s="19">
        <f>E17*J17</f>
        <v>28.244</v>
      </c>
      <c r="L17" s="32" t="s">
        <v>212</v>
      </c>
      <c r="P17" s="35">
        <f>IF(AG17="5",I17,0)</f>
        <v>0</v>
      </c>
      <c r="R17" s="35">
        <f>IF(AG17="1",G17,0)</f>
        <v>0</v>
      </c>
      <c r="S17" s="35">
        <f>IF(AG17="1",H17,0)</f>
        <v>0</v>
      </c>
      <c r="T17" s="35">
        <f>IF(AG17="7",G17,0)</f>
        <v>0</v>
      </c>
      <c r="U17" s="35">
        <f>IF(AG17="7",H17,0)</f>
        <v>0</v>
      </c>
      <c r="V17" s="35">
        <f>IF(AG17="2",G17,0)</f>
        <v>0</v>
      </c>
      <c r="W17" s="35">
        <f>IF(AG17="2",H17,0)</f>
        <v>0</v>
      </c>
      <c r="X17" s="35">
        <f>IF(AG17="0",I17,0)</f>
        <v>0</v>
      </c>
      <c r="Y17" s="27"/>
      <c r="Z17" s="19">
        <f>IF(AD17=0,I17,0)</f>
        <v>0</v>
      </c>
      <c r="AA17" s="19">
        <f>IF(AD17=15,I17,0)</f>
        <v>0</v>
      </c>
      <c r="AB17" s="19">
        <f>IF(AD17=21,I17,0)</f>
        <v>0</v>
      </c>
      <c r="AD17" s="35">
        <v>21</v>
      </c>
      <c r="AE17" s="35">
        <f>F17*0</f>
        <v>0</v>
      </c>
      <c r="AF17" s="35">
        <f>F17*(1-0)</f>
        <v>0</v>
      </c>
      <c r="AG17" s="32" t="s">
        <v>7</v>
      </c>
      <c r="AM17" s="35">
        <f>E17*AE17</f>
        <v>0</v>
      </c>
      <c r="AN17" s="35">
        <f>E17*AF17</f>
        <v>0</v>
      </c>
      <c r="AO17" s="36" t="s">
        <v>223</v>
      </c>
      <c r="AP17" s="36" t="s">
        <v>242</v>
      </c>
      <c r="AQ17" s="27" t="s">
        <v>251</v>
      </c>
      <c r="AS17" s="35">
        <f>AM17+AN17</f>
        <v>0</v>
      </c>
      <c r="AT17" s="35">
        <f>F17/(100-AU17)*100</f>
        <v>0</v>
      </c>
      <c r="AU17" s="35">
        <v>0</v>
      </c>
      <c r="AV17" s="35">
        <f>K17</f>
        <v>28.244</v>
      </c>
    </row>
    <row r="18" spans="2:12" ht="25.5" customHeight="1">
      <c r="B18" s="14" t="s">
        <v>46</v>
      </c>
      <c r="C18" s="54" t="s">
        <v>109</v>
      </c>
      <c r="D18" s="55"/>
      <c r="E18" s="55"/>
      <c r="F18" s="55"/>
      <c r="G18" s="55"/>
      <c r="H18" s="55"/>
      <c r="I18" s="55"/>
      <c r="J18" s="55"/>
      <c r="K18" s="55"/>
      <c r="L18" s="55"/>
    </row>
    <row r="19" spans="1:48" ht="12.75">
      <c r="A19" s="5" t="s">
        <v>12</v>
      </c>
      <c r="B19" s="5" t="s">
        <v>53</v>
      </c>
      <c r="C19" s="5" t="s">
        <v>110</v>
      </c>
      <c r="D19" s="5" t="s">
        <v>188</v>
      </c>
      <c r="E19" s="19">
        <v>5</v>
      </c>
      <c r="F19" s="19">
        <v>0</v>
      </c>
      <c r="G19" s="19">
        <f>E19*AE19</f>
        <v>0</v>
      </c>
      <c r="H19" s="19">
        <f>I19-G19</f>
        <v>0</v>
      </c>
      <c r="I19" s="19">
        <f>E19*F19</f>
        <v>0</v>
      </c>
      <c r="J19" s="19">
        <v>0.66</v>
      </c>
      <c r="K19" s="19">
        <f>E19*J19</f>
        <v>3.3000000000000003</v>
      </c>
      <c r="L19" s="32" t="s">
        <v>212</v>
      </c>
      <c r="P19" s="35">
        <f>IF(AG19="5",I19,0)</f>
        <v>0</v>
      </c>
      <c r="R19" s="35">
        <f>IF(AG19="1",G19,0)</f>
        <v>0</v>
      </c>
      <c r="S19" s="35">
        <f>IF(AG19="1",H19,0)</f>
        <v>0</v>
      </c>
      <c r="T19" s="35">
        <f>IF(AG19="7",G19,0)</f>
        <v>0</v>
      </c>
      <c r="U19" s="35">
        <f>IF(AG19="7",H19,0)</f>
        <v>0</v>
      </c>
      <c r="V19" s="35">
        <f>IF(AG19="2",G19,0)</f>
        <v>0</v>
      </c>
      <c r="W19" s="35">
        <f>IF(AG19="2",H19,0)</f>
        <v>0</v>
      </c>
      <c r="X19" s="35">
        <f>IF(AG19="0",I19,0)</f>
        <v>0</v>
      </c>
      <c r="Y19" s="27"/>
      <c r="Z19" s="19">
        <f>IF(AD19=0,I19,0)</f>
        <v>0</v>
      </c>
      <c r="AA19" s="19">
        <f>IF(AD19=15,I19,0)</f>
        <v>0</v>
      </c>
      <c r="AB19" s="19">
        <f>IF(AD19=21,I19,0)</f>
        <v>0</v>
      </c>
      <c r="AD19" s="35">
        <v>21</v>
      </c>
      <c r="AE19" s="35">
        <f>F19*0</f>
        <v>0</v>
      </c>
      <c r="AF19" s="35">
        <f>F19*(1-0)</f>
        <v>0</v>
      </c>
      <c r="AG19" s="32" t="s">
        <v>7</v>
      </c>
      <c r="AM19" s="35">
        <f>E19*AE19</f>
        <v>0</v>
      </c>
      <c r="AN19" s="35">
        <f>E19*AF19</f>
        <v>0</v>
      </c>
      <c r="AO19" s="36" t="s">
        <v>223</v>
      </c>
      <c r="AP19" s="36" t="s">
        <v>242</v>
      </c>
      <c r="AQ19" s="27" t="s">
        <v>251</v>
      </c>
      <c r="AS19" s="35">
        <f>AM19+AN19</f>
        <v>0</v>
      </c>
      <c r="AT19" s="35">
        <f>F19/(100-AU19)*100</f>
        <v>0</v>
      </c>
      <c r="AU19" s="35">
        <v>0</v>
      </c>
      <c r="AV19" s="35">
        <f>K19</f>
        <v>3.3000000000000003</v>
      </c>
    </row>
    <row r="20" spans="2:12" ht="12.75">
      <c r="B20" s="14" t="s">
        <v>46</v>
      </c>
      <c r="C20" s="54" t="s">
        <v>111</v>
      </c>
      <c r="D20" s="55"/>
      <c r="E20" s="55"/>
      <c r="F20" s="55"/>
      <c r="G20" s="55"/>
      <c r="H20" s="55"/>
      <c r="I20" s="55"/>
      <c r="J20" s="55"/>
      <c r="K20" s="55"/>
      <c r="L20" s="55"/>
    </row>
    <row r="21" spans="1:48" ht="12.75">
      <c r="A21" s="5" t="s">
        <v>13</v>
      </c>
      <c r="B21" s="5" t="s">
        <v>54</v>
      </c>
      <c r="C21" s="5" t="s">
        <v>112</v>
      </c>
      <c r="D21" s="5" t="s">
        <v>188</v>
      </c>
      <c r="E21" s="19">
        <v>95</v>
      </c>
      <c r="F21" s="19">
        <v>0</v>
      </c>
      <c r="G21" s="19">
        <f>E21*AE21</f>
        <v>0</v>
      </c>
      <c r="H21" s="19">
        <f>I21-G21</f>
        <v>0</v>
      </c>
      <c r="I21" s="19">
        <f>E21*F21</f>
        <v>0</v>
      </c>
      <c r="J21" s="19">
        <v>0</v>
      </c>
      <c r="K21" s="19">
        <f>E21*J21</f>
        <v>0</v>
      </c>
      <c r="L21" s="32" t="s">
        <v>212</v>
      </c>
      <c r="P21" s="35">
        <f>IF(AG21="5",I21,0)</f>
        <v>0</v>
      </c>
      <c r="R21" s="35">
        <f>IF(AG21="1",G21,0)</f>
        <v>0</v>
      </c>
      <c r="S21" s="35">
        <f>IF(AG21="1",H21,0)</f>
        <v>0</v>
      </c>
      <c r="T21" s="35">
        <f>IF(AG21="7",G21,0)</f>
        <v>0</v>
      </c>
      <c r="U21" s="35">
        <f>IF(AG21="7",H21,0)</f>
        <v>0</v>
      </c>
      <c r="V21" s="35">
        <f>IF(AG21="2",G21,0)</f>
        <v>0</v>
      </c>
      <c r="W21" s="35">
        <f>IF(AG21="2",H21,0)</f>
        <v>0</v>
      </c>
      <c r="X21" s="35">
        <f>IF(AG21="0",I21,0)</f>
        <v>0</v>
      </c>
      <c r="Y21" s="27"/>
      <c r="Z21" s="19">
        <f>IF(AD21=0,I21,0)</f>
        <v>0</v>
      </c>
      <c r="AA21" s="19">
        <f>IF(AD21=15,I21,0)</f>
        <v>0</v>
      </c>
      <c r="AB21" s="19">
        <f>IF(AD21=21,I21,0)</f>
        <v>0</v>
      </c>
      <c r="AD21" s="35">
        <v>21</v>
      </c>
      <c r="AE21" s="35">
        <f>F21*0</f>
        <v>0</v>
      </c>
      <c r="AF21" s="35">
        <f>F21*(1-0)</f>
        <v>0</v>
      </c>
      <c r="AG21" s="32" t="s">
        <v>7</v>
      </c>
      <c r="AM21" s="35">
        <f>E21*AE21</f>
        <v>0</v>
      </c>
      <c r="AN21" s="35">
        <f>E21*AF21</f>
        <v>0</v>
      </c>
      <c r="AO21" s="36" t="s">
        <v>223</v>
      </c>
      <c r="AP21" s="36" t="s">
        <v>242</v>
      </c>
      <c r="AQ21" s="27" t="s">
        <v>251</v>
      </c>
      <c r="AS21" s="35">
        <f>AM21+AN21</f>
        <v>0</v>
      </c>
      <c r="AT21" s="35">
        <f>F21/(100-AU21)*100</f>
        <v>0</v>
      </c>
      <c r="AU21" s="35">
        <v>0</v>
      </c>
      <c r="AV21" s="35">
        <f>K21</f>
        <v>0</v>
      </c>
    </row>
    <row r="22" spans="1:37" ht="12.75">
      <c r="A22" s="6"/>
      <c r="B22" s="15" t="s">
        <v>18</v>
      </c>
      <c r="C22" s="15" t="s">
        <v>113</v>
      </c>
      <c r="D22" s="6" t="s">
        <v>6</v>
      </c>
      <c r="E22" s="6" t="s">
        <v>6</v>
      </c>
      <c r="F22" s="6" t="s">
        <v>6</v>
      </c>
      <c r="G22" s="38">
        <f>SUM(G23:G26)</f>
        <v>0</v>
      </c>
      <c r="H22" s="38">
        <f>SUM(H23:H26)</f>
        <v>0</v>
      </c>
      <c r="I22" s="38">
        <f>G22+H22</f>
        <v>0</v>
      </c>
      <c r="J22" s="27"/>
      <c r="K22" s="38">
        <f>SUM(K23:K26)</f>
        <v>0</v>
      </c>
      <c r="L22" s="27"/>
      <c r="Y22" s="27"/>
      <c r="AI22" s="38">
        <f>SUM(Z23:Z26)</f>
        <v>0</v>
      </c>
      <c r="AJ22" s="38">
        <f>SUM(AA23:AA26)</f>
        <v>0</v>
      </c>
      <c r="AK22" s="38">
        <f>SUM(AB23:AB26)</f>
        <v>0</v>
      </c>
    </row>
    <row r="23" spans="1:48" ht="12.75">
      <c r="A23" s="5" t="s">
        <v>14</v>
      </c>
      <c r="B23" s="5" t="s">
        <v>55</v>
      </c>
      <c r="C23" s="5" t="s">
        <v>114</v>
      </c>
      <c r="D23" s="5" t="s">
        <v>190</v>
      </c>
      <c r="E23" s="19">
        <v>33.8</v>
      </c>
      <c r="F23" s="19">
        <v>0</v>
      </c>
      <c r="G23" s="19">
        <f>E23*AE23</f>
        <v>0</v>
      </c>
      <c r="H23" s="19">
        <f>I23-G23</f>
        <v>0</v>
      </c>
      <c r="I23" s="19">
        <f>E23*F23</f>
        <v>0</v>
      </c>
      <c r="J23" s="19">
        <v>0</v>
      </c>
      <c r="K23" s="19">
        <f>E23*J23</f>
        <v>0</v>
      </c>
      <c r="L23" s="32" t="s">
        <v>212</v>
      </c>
      <c r="P23" s="35">
        <f>IF(AG23="5",I23,0)</f>
        <v>0</v>
      </c>
      <c r="R23" s="35">
        <f>IF(AG23="1",G23,0)</f>
        <v>0</v>
      </c>
      <c r="S23" s="35">
        <f>IF(AG23="1",H23,0)</f>
        <v>0</v>
      </c>
      <c r="T23" s="35">
        <f>IF(AG23="7",G23,0)</f>
        <v>0</v>
      </c>
      <c r="U23" s="35">
        <f>IF(AG23="7",H23,0)</f>
        <v>0</v>
      </c>
      <c r="V23" s="35">
        <f>IF(AG23="2",G23,0)</f>
        <v>0</v>
      </c>
      <c r="W23" s="35">
        <f>IF(AG23="2",H23,0)</f>
        <v>0</v>
      </c>
      <c r="X23" s="35">
        <f>IF(AG23="0",I23,0)</f>
        <v>0</v>
      </c>
      <c r="Y23" s="27"/>
      <c r="Z23" s="19">
        <f>IF(AD23=0,I23,0)</f>
        <v>0</v>
      </c>
      <c r="AA23" s="19">
        <f>IF(AD23=15,I23,0)</f>
        <v>0</v>
      </c>
      <c r="AB23" s="19">
        <f>IF(AD23=21,I23,0)</f>
        <v>0</v>
      </c>
      <c r="AD23" s="35">
        <v>21</v>
      </c>
      <c r="AE23" s="35">
        <f>F23*0</f>
        <v>0</v>
      </c>
      <c r="AF23" s="35">
        <f>F23*(1-0)</f>
        <v>0</v>
      </c>
      <c r="AG23" s="32" t="s">
        <v>7</v>
      </c>
      <c r="AM23" s="35">
        <f>E23*AE23</f>
        <v>0</v>
      </c>
      <c r="AN23" s="35">
        <f>E23*AF23</f>
        <v>0</v>
      </c>
      <c r="AO23" s="36" t="s">
        <v>224</v>
      </c>
      <c r="AP23" s="36" t="s">
        <v>242</v>
      </c>
      <c r="AQ23" s="27" t="s">
        <v>251</v>
      </c>
      <c r="AS23" s="35">
        <f>AM23+AN23</f>
        <v>0</v>
      </c>
      <c r="AT23" s="35">
        <f>F23/(100-AU23)*100</f>
        <v>0</v>
      </c>
      <c r="AU23" s="35">
        <v>0</v>
      </c>
      <c r="AV23" s="35">
        <f>K23</f>
        <v>0</v>
      </c>
    </row>
    <row r="24" spans="2:12" ht="12.75">
      <c r="B24" s="14" t="s">
        <v>46</v>
      </c>
      <c r="C24" s="54" t="s">
        <v>115</v>
      </c>
      <c r="D24" s="55"/>
      <c r="E24" s="55"/>
      <c r="F24" s="55"/>
      <c r="G24" s="55"/>
      <c r="H24" s="55"/>
      <c r="I24" s="55"/>
      <c r="J24" s="55"/>
      <c r="K24" s="55"/>
      <c r="L24" s="55"/>
    </row>
    <row r="25" spans="1:48" ht="12.75">
      <c r="A25" s="5" t="s">
        <v>15</v>
      </c>
      <c r="B25" s="5" t="s">
        <v>56</v>
      </c>
      <c r="C25" s="5" t="s">
        <v>116</v>
      </c>
      <c r="D25" s="5" t="s">
        <v>190</v>
      </c>
      <c r="E25" s="19">
        <v>33.8</v>
      </c>
      <c r="F25" s="19">
        <v>0</v>
      </c>
      <c r="G25" s="19">
        <f>E25*AE25</f>
        <v>0</v>
      </c>
      <c r="H25" s="19">
        <f>I25-G25</f>
        <v>0</v>
      </c>
      <c r="I25" s="19">
        <f>E25*F25</f>
        <v>0</v>
      </c>
      <c r="J25" s="19">
        <v>0</v>
      </c>
      <c r="K25" s="19">
        <f>E25*J25</f>
        <v>0</v>
      </c>
      <c r="L25" s="32" t="s">
        <v>212</v>
      </c>
      <c r="P25" s="35">
        <f>IF(AG25="5",I25,0)</f>
        <v>0</v>
      </c>
      <c r="R25" s="35">
        <f>IF(AG25="1",G25,0)</f>
        <v>0</v>
      </c>
      <c r="S25" s="35">
        <f>IF(AG25="1",H25,0)</f>
        <v>0</v>
      </c>
      <c r="T25" s="35">
        <f>IF(AG25="7",G25,0)</f>
        <v>0</v>
      </c>
      <c r="U25" s="35">
        <f>IF(AG25="7",H25,0)</f>
        <v>0</v>
      </c>
      <c r="V25" s="35">
        <f>IF(AG25="2",G25,0)</f>
        <v>0</v>
      </c>
      <c r="W25" s="35">
        <f>IF(AG25="2",H25,0)</f>
        <v>0</v>
      </c>
      <c r="X25" s="35">
        <f>IF(AG25="0",I25,0)</f>
        <v>0</v>
      </c>
      <c r="Y25" s="27"/>
      <c r="Z25" s="19">
        <f>IF(AD25=0,I25,0)</f>
        <v>0</v>
      </c>
      <c r="AA25" s="19">
        <f>IF(AD25=15,I25,0)</f>
        <v>0</v>
      </c>
      <c r="AB25" s="19">
        <f>IF(AD25=21,I25,0)</f>
        <v>0</v>
      </c>
      <c r="AD25" s="35">
        <v>21</v>
      </c>
      <c r="AE25" s="35">
        <f>F25*0</f>
        <v>0</v>
      </c>
      <c r="AF25" s="35">
        <f>F25*(1-0)</f>
        <v>0</v>
      </c>
      <c r="AG25" s="32" t="s">
        <v>7</v>
      </c>
      <c r="AM25" s="35">
        <f>E25*AE25</f>
        <v>0</v>
      </c>
      <c r="AN25" s="35">
        <f>E25*AF25</f>
        <v>0</v>
      </c>
      <c r="AO25" s="36" t="s">
        <v>224</v>
      </c>
      <c r="AP25" s="36" t="s">
        <v>242</v>
      </c>
      <c r="AQ25" s="27" t="s">
        <v>251</v>
      </c>
      <c r="AS25" s="35">
        <f>AM25+AN25</f>
        <v>0</v>
      </c>
      <c r="AT25" s="35">
        <f>F25/(100-AU25)*100</f>
        <v>0</v>
      </c>
      <c r="AU25" s="35">
        <v>0</v>
      </c>
      <c r="AV25" s="35">
        <f>K25</f>
        <v>0</v>
      </c>
    </row>
    <row r="26" spans="1:48" ht="12.75">
      <c r="A26" s="5" t="s">
        <v>16</v>
      </c>
      <c r="B26" s="5" t="s">
        <v>57</v>
      </c>
      <c r="C26" s="5" t="s">
        <v>117</v>
      </c>
      <c r="D26" s="5" t="s">
        <v>190</v>
      </c>
      <c r="E26" s="19">
        <v>8</v>
      </c>
      <c r="F26" s="19">
        <v>0</v>
      </c>
      <c r="G26" s="19">
        <f>E26*AE26</f>
        <v>0</v>
      </c>
      <c r="H26" s="19">
        <f>I26-G26</f>
        <v>0</v>
      </c>
      <c r="I26" s="19">
        <f>E26*F26</f>
        <v>0</v>
      </c>
      <c r="J26" s="19">
        <v>0</v>
      </c>
      <c r="K26" s="19">
        <f>E26*J26</f>
        <v>0</v>
      </c>
      <c r="L26" s="32" t="s">
        <v>212</v>
      </c>
      <c r="P26" s="35">
        <f>IF(AG26="5",I26,0)</f>
        <v>0</v>
      </c>
      <c r="R26" s="35">
        <f>IF(AG26="1",G26,0)</f>
        <v>0</v>
      </c>
      <c r="S26" s="35">
        <f>IF(AG26="1",H26,0)</f>
        <v>0</v>
      </c>
      <c r="T26" s="35">
        <f>IF(AG26="7",G26,0)</f>
        <v>0</v>
      </c>
      <c r="U26" s="35">
        <f>IF(AG26="7",H26,0)</f>
        <v>0</v>
      </c>
      <c r="V26" s="35">
        <f>IF(AG26="2",G26,0)</f>
        <v>0</v>
      </c>
      <c r="W26" s="35">
        <f>IF(AG26="2",H26,0)</f>
        <v>0</v>
      </c>
      <c r="X26" s="35">
        <f>IF(AG26="0",I26,0)</f>
        <v>0</v>
      </c>
      <c r="Y26" s="27"/>
      <c r="Z26" s="19">
        <f>IF(AD26=0,I26,0)</f>
        <v>0</v>
      </c>
      <c r="AA26" s="19">
        <f>IF(AD26=15,I26,0)</f>
        <v>0</v>
      </c>
      <c r="AB26" s="19">
        <f>IF(AD26=21,I26,0)</f>
        <v>0</v>
      </c>
      <c r="AD26" s="35">
        <v>21</v>
      </c>
      <c r="AE26" s="35">
        <f>F26*0</f>
        <v>0</v>
      </c>
      <c r="AF26" s="35">
        <f>F26*(1-0)</f>
        <v>0</v>
      </c>
      <c r="AG26" s="32" t="s">
        <v>7</v>
      </c>
      <c r="AM26" s="35">
        <f>E26*AE26</f>
        <v>0</v>
      </c>
      <c r="AN26" s="35">
        <f>E26*AF26</f>
        <v>0</v>
      </c>
      <c r="AO26" s="36" t="s">
        <v>224</v>
      </c>
      <c r="AP26" s="36" t="s">
        <v>242</v>
      </c>
      <c r="AQ26" s="27" t="s">
        <v>251</v>
      </c>
      <c r="AS26" s="35">
        <f>AM26+AN26</f>
        <v>0</v>
      </c>
      <c r="AT26" s="35">
        <f>F26/(100-AU26)*100</f>
        <v>0</v>
      </c>
      <c r="AU26" s="35">
        <v>0</v>
      </c>
      <c r="AV26" s="35">
        <f>K26</f>
        <v>0</v>
      </c>
    </row>
    <row r="27" spans="2:12" ht="12.75">
      <c r="B27" s="14" t="s">
        <v>46</v>
      </c>
      <c r="C27" s="54" t="s">
        <v>118</v>
      </c>
      <c r="D27" s="55"/>
      <c r="E27" s="55"/>
      <c r="F27" s="55"/>
      <c r="G27" s="55"/>
      <c r="H27" s="55"/>
      <c r="I27" s="55"/>
      <c r="J27" s="55"/>
      <c r="K27" s="55"/>
      <c r="L27" s="55"/>
    </row>
    <row r="28" spans="1:37" ht="12.75">
      <c r="A28" s="6"/>
      <c r="B28" s="15" t="s">
        <v>19</v>
      </c>
      <c r="C28" s="15" t="s">
        <v>119</v>
      </c>
      <c r="D28" s="6" t="s">
        <v>6</v>
      </c>
      <c r="E28" s="6" t="s">
        <v>6</v>
      </c>
      <c r="F28" s="6" t="s">
        <v>6</v>
      </c>
      <c r="G28" s="38">
        <f>SUM(G29:G31)</f>
        <v>0</v>
      </c>
      <c r="H28" s="38">
        <f>SUM(H29:H31)</f>
        <v>0</v>
      </c>
      <c r="I28" s="38">
        <f>G28+H28</f>
        <v>0</v>
      </c>
      <c r="J28" s="27"/>
      <c r="K28" s="38">
        <f>SUM(K29:K31)</f>
        <v>0</v>
      </c>
      <c r="L28" s="27"/>
      <c r="Y28" s="27"/>
      <c r="AI28" s="38">
        <f>SUM(Z29:Z31)</f>
        <v>0</v>
      </c>
      <c r="AJ28" s="38">
        <f>SUM(AA29:AA31)</f>
        <v>0</v>
      </c>
      <c r="AK28" s="38">
        <f>SUM(AB29:AB31)</f>
        <v>0</v>
      </c>
    </row>
    <row r="29" spans="1:48" ht="12.75">
      <c r="A29" s="5" t="s">
        <v>17</v>
      </c>
      <c r="B29" s="5" t="s">
        <v>58</v>
      </c>
      <c r="C29" s="5" t="s">
        <v>120</v>
      </c>
      <c r="D29" s="5" t="s">
        <v>190</v>
      </c>
      <c r="E29" s="19">
        <v>30</v>
      </c>
      <c r="F29" s="19">
        <v>0</v>
      </c>
      <c r="G29" s="19">
        <f>E29*AE29</f>
        <v>0</v>
      </c>
      <c r="H29" s="19">
        <f>I29-G29</f>
        <v>0</v>
      </c>
      <c r="I29" s="19">
        <f>E29*F29</f>
        <v>0</v>
      </c>
      <c r="J29" s="19">
        <v>0</v>
      </c>
      <c r="K29" s="19">
        <f>E29*J29</f>
        <v>0</v>
      </c>
      <c r="L29" s="32" t="s">
        <v>212</v>
      </c>
      <c r="P29" s="35">
        <f>IF(AG29="5",I29,0)</f>
        <v>0</v>
      </c>
      <c r="R29" s="35">
        <f>IF(AG29="1",G29,0)</f>
        <v>0</v>
      </c>
      <c r="S29" s="35">
        <f>IF(AG29="1",H29,0)</f>
        <v>0</v>
      </c>
      <c r="T29" s="35">
        <f>IF(AG29="7",G29,0)</f>
        <v>0</v>
      </c>
      <c r="U29" s="35">
        <f>IF(AG29="7",H29,0)</f>
        <v>0</v>
      </c>
      <c r="V29" s="35">
        <f>IF(AG29="2",G29,0)</f>
        <v>0</v>
      </c>
      <c r="W29" s="35">
        <f>IF(AG29="2",H29,0)</f>
        <v>0</v>
      </c>
      <c r="X29" s="35">
        <f>IF(AG29="0",I29,0)</f>
        <v>0</v>
      </c>
      <c r="Y29" s="27"/>
      <c r="Z29" s="19">
        <f>IF(AD29=0,I29,0)</f>
        <v>0</v>
      </c>
      <c r="AA29" s="19">
        <f>IF(AD29=15,I29,0)</f>
        <v>0</v>
      </c>
      <c r="AB29" s="19">
        <f>IF(AD29=21,I29,0)</f>
        <v>0</v>
      </c>
      <c r="AD29" s="35">
        <v>21</v>
      </c>
      <c r="AE29" s="35">
        <f>F29*0</f>
        <v>0</v>
      </c>
      <c r="AF29" s="35">
        <f>F29*(1-0)</f>
        <v>0</v>
      </c>
      <c r="AG29" s="32" t="s">
        <v>7</v>
      </c>
      <c r="AM29" s="35">
        <f>E29*AE29</f>
        <v>0</v>
      </c>
      <c r="AN29" s="35">
        <f>E29*AF29</f>
        <v>0</v>
      </c>
      <c r="AO29" s="36" t="s">
        <v>225</v>
      </c>
      <c r="AP29" s="36" t="s">
        <v>242</v>
      </c>
      <c r="AQ29" s="27" t="s">
        <v>251</v>
      </c>
      <c r="AS29" s="35">
        <f>AM29+AN29</f>
        <v>0</v>
      </c>
      <c r="AT29" s="35">
        <f>F29/(100-AU29)*100</f>
        <v>0</v>
      </c>
      <c r="AU29" s="35">
        <v>0</v>
      </c>
      <c r="AV29" s="35">
        <f>K29</f>
        <v>0</v>
      </c>
    </row>
    <row r="30" spans="2:12" ht="12.75">
      <c r="B30" s="14" t="s">
        <v>46</v>
      </c>
      <c r="C30" s="54" t="s">
        <v>121</v>
      </c>
      <c r="D30" s="55"/>
      <c r="E30" s="55"/>
      <c r="F30" s="55"/>
      <c r="G30" s="55"/>
      <c r="H30" s="55"/>
      <c r="I30" s="55"/>
      <c r="J30" s="55"/>
      <c r="K30" s="55"/>
      <c r="L30" s="55"/>
    </row>
    <row r="31" spans="1:48" ht="12.75">
      <c r="A31" s="5" t="s">
        <v>18</v>
      </c>
      <c r="B31" s="5" t="s">
        <v>59</v>
      </c>
      <c r="C31" s="5" t="s">
        <v>122</v>
      </c>
      <c r="D31" s="5" t="s">
        <v>190</v>
      </c>
      <c r="E31" s="19">
        <v>30</v>
      </c>
      <c r="F31" s="19">
        <v>0</v>
      </c>
      <c r="G31" s="19">
        <f>E31*AE31</f>
        <v>0</v>
      </c>
      <c r="H31" s="19">
        <f>I31-G31</f>
        <v>0</v>
      </c>
      <c r="I31" s="19">
        <f>E31*F31</f>
        <v>0</v>
      </c>
      <c r="J31" s="19">
        <v>0</v>
      </c>
      <c r="K31" s="19">
        <f>E31*J31</f>
        <v>0</v>
      </c>
      <c r="L31" s="32" t="s">
        <v>212</v>
      </c>
      <c r="P31" s="35">
        <f>IF(AG31="5",I31,0)</f>
        <v>0</v>
      </c>
      <c r="R31" s="35">
        <f>IF(AG31="1",G31,0)</f>
        <v>0</v>
      </c>
      <c r="S31" s="35">
        <f>IF(AG31="1",H31,0)</f>
        <v>0</v>
      </c>
      <c r="T31" s="35">
        <f>IF(AG31="7",G31,0)</f>
        <v>0</v>
      </c>
      <c r="U31" s="35">
        <f>IF(AG31="7",H31,0)</f>
        <v>0</v>
      </c>
      <c r="V31" s="35">
        <f>IF(AG31="2",G31,0)</f>
        <v>0</v>
      </c>
      <c r="W31" s="35">
        <f>IF(AG31="2",H31,0)</f>
        <v>0</v>
      </c>
      <c r="X31" s="35">
        <f>IF(AG31="0",I31,0)</f>
        <v>0</v>
      </c>
      <c r="Y31" s="27"/>
      <c r="Z31" s="19">
        <f>IF(AD31=0,I31,0)</f>
        <v>0</v>
      </c>
      <c r="AA31" s="19">
        <f>IF(AD31=15,I31,0)</f>
        <v>0</v>
      </c>
      <c r="AB31" s="19">
        <f>IF(AD31=21,I31,0)</f>
        <v>0</v>
      </c>
      <c r="AD31" s="35">
        <v>21</v>
      </c>
      <c r="AE31" s="35">
        <f>F31*0</f>
        <v>0</v>
      </c>
      <c r="AF31" s="35">
        <f>F31*(1-0)</f>
        <v>0</v>
      </c>
      <c r="AG31" s="32" t="s">
        <v>7</v>
      </c>
      <c r="AM31" s="35">
        <f>E31*AE31</f>
        <v>0</v>
      </c>
      <c r="AN31" s="35">
        <f>E31*AF31</f>
        <v>0</v>
      </c>
      <c r="AO31" s="36" t="s">
        <v>225</v>
      </c>
      <c r="AP31" s="36" t="s">
        <v>242</v>
      </c>
      <c r="AQ31" s="27" t="s">
        <v>251</v>
      </c>
      <c r="AS31" s="35">
        <f>AM31+AN31</f>
        <v>0</v>
      </c>
      <c r="AT31" s="35">
        <f>F31/(100-AU31)*100</f>
        <v>0</v>
      </c>
      <c r="AU31" s="35">
        <v>0</v>
      </c>
      <c r="AV31" s="35">
        <f>K31</f>
        <v>0</v>
      </c>
    </row>
    <row r="32" spans="1:37" ht="12.75">
      <c r="A32" s="6"/>
      <c r="B32" s="15" t="s">
        <v>22</v>
      </c>
      <c r="C32" s="15" t="s">
        <v>123</v>
      </c>
      <c r="D32" s="6" t="s">
        <v>6</v>
      </c>
      <c r="E32" s="6" t="s">
        <v>6</v>
      </c>
      <c r="F32" s="6" t="s">
        <v>6</v>
      </c>
      <c r="G32" s="38">
        <f>SUM(G33:G33)</f>
        <v>0</v>
      </c>
      <c r="H32" s="38">
        <f>SUM(H33:H33)</f>
        <v>0</v>
      </c>
      <c r="I32" s="38">
        <f>G32+H32</f>
        <v>0</v>
      </c>
      <c r="J32" s="27"/>
      <c r="K32" s="38">
        <f>SUM(K33:K33)</f>
        <v>0</v>
      </c>
      <c r="L32" s="27"/>
      <c r="Y32" s="27"/>
      <c r="AI32" s="38">
        <f>SUM(Z33:Z33)</f>
        <v>0</v>
      </c>
      <c r="AJ32" s="38">
        <f>SUM(AA33:AA33)</f>
        <v>0</v>
      </c>
      <c r="AK32" s="38">
        <f>SUM(AB33:AB33)</f>
        <v>0</v>
      </c>
    </row>
    <row r="33" spans="1:48" ht="12.75">
      <c r="A33" s="5" t="s">
        <v>19</v>
      </c>
      <c r="B33" s="5" t="s">
        <v>60</v>
      </c>
      <c r="C33" s="5" t="s">
        <v>124</v>
      </c>
      <c r="D33" s="5" t="s">
        <v>190</v>
      </c>
      <c r="E33" s="19">
        <v>82</v>
      </c>
      <c r="F33" s="19">
        <v>0</v>
      </c>
      <c r="G33" s="19">
        <f>E33*AE33</f>
        <v>0</v>
      </c>
      <c r="H33" s="19">
        <f>I33-G33</f>
        <v>0</v>
      </c>
      <c r="I33" s="19">
        <f>E33*F33</f>
        <v>0</v>
      </c>
      <c r="J33" s="19">
        <v>0</v>
      </c>
      <c r="K33" s="19">
        <f>E33*J33</f>
        <v>0</v>
      </c>
      <c r="L33" s="32" t="s">
        <v>212</v>
      </c>
      <c r="P33" s="35">
        <f>IF(AG33="5",I33,0)</f>
        <v>0</v>
      </c>
      <c r="R33" s="35">
        <f>IF(AG33="1",G33,0)</f>
        <v>0</v>
      </c>
      <c r="S33" s="35">
        <f>IF(AG33="1",H33,0)</f>
        <v>0</v>
      </c>
      <c r="T33" s="35">
        <f>IF(AG33="7",G33,0)</f>
        <v>0</v>
      </c>
      <c r="U33" s="35">
        <f>IF(AG33="7",H33,0)</f>
        <v>0</v>
      </c>
      <c r="V33" s="35">
        <f>IF(AG33="2",G33,0)</f>
        <v>0</v>
      </c>
      <c r="W33" s="35">
        <f>IF(AG33="2",H33,0)</f>
        <v>0</v>
      </c>
      <c r="X33" s="35">
        <f>IF(AG33="0",I33,0)</f>
        <v>0</v>
      </c>
      <c r="Y33" s="27"/>
      <c r="Z33" s="19">
        <f>IF(AD33=0,I33,0)</f>
        <v>0</v>
      </c>
      <c r="AA33" s="19">
        <f>IF(AD33=15,I33,0)</f>
        <v>0</v>
      </c>
      <c r="AB33" s="19">
        <f>IF(AD33=21,I33,0)</f>
        <v>0</v>
      </c>
      <c r="AD33" s="35">
        <v>21</v>
      </c>
      <c r="AE33" s="35">
        <f>F33*0</f>
        <v>0</v>
      </c>
      <c r="AF33" s="35">
        <f>F33*(1-0)</f>
        <v>0</v>
      </c>
      <c r="AG33" s="32" t="s">
        <v>7</v>
      </c>
      <c r="AM33" s="35">
        <f>E33*AE33</f>
        <v>0</v>
      </c>
      <c r="AN33" s="35">
        <f>E33*AF33</f>
        <v>0</v>
      </c>
      <c r="AO33" s="36" t="s">
        <v>226</v>
      </c>
      <c r="AP33" s="36" t="s">
        <v>242</v>
      </c>
      <c r="AQ33" s="27" t="s">
        <v>251</v>
      </c>
      <c r="AS33" s="35">
        <f>AM33+AN33</f>
        <v>0</v>
      </c>
      <c r="AT33" s="35">
        <f>F33/(100-AU33)*100</f>
        <v>0</v>
      </c>
      <c r="AU33" s="35">
        <v>0</v>
      </c>
      <c r="AV33" s="35">
        <f>K33</f>
        <v>0</v>
      </c>
    </row>
    <row r="34" spans="2:12" ht="12.75">
      <c r="B34" s="14" t="s">
        <v>46</v>
      </c>
      <c r="C34" s="54" t="s">
        <v>125</v>
      </c>
      <c r="D34" s="55"/>
      <c r="E34" s="55"/>
      <c r="F34" s="55"/>
      <c r="G34" s="55"/>
      <c r="H34" s="55"/>
      <c r="I34" s="55"/>
      <c r="J34" s="55"/>
      <c r="K34" s="55"/>
      <c r="L34" s="55"/>
    </row>
    <row r="35" spans="1:37" ht="12.75">
      <c r="A35" s="6"/>
      <c r="B35" s="15" t="s">
        <v>23</v>
      </c>
      <c r="C35" s="15" t="s">
        <v>126</v>
      </c>
      <c r="D35" s="6" t="s">
        <v>6</v>
      </c>
      <c r="E35" s="6" t="s">
        <v>6</v>
      </c>
      <c r="F35" s="6" t="s">
        <v>6</v>
      </c>
      <c r="G35" s="38">
        <f>SUM(G36:G38)</f>
        <v>0</v>
      </c>
      <c r="H35" s="38">
        <f>SUM(H36:H38)</f>
        <v>0</v>
      </c>
      <c r="I35" s="38">
        <f>G35+H35</f>
        <v>0</v>
      </c>
      <c r="J35" s="27"/>
      <c r="K35" s="38">
        <f>SUM(K36:K38)</f>
        <v>13.6</v>
      </c>
      <c r="L35" s="27"/>
      <c r="Y35" s="27"/>
      <c r="AI35" s="38">
        <f>SUM(Z36:Z38)</f>
        <v>0</v>
      </c>
      <c r="AJ35" s="38">
        <f>SUM(AA36:AA38)</f>
        <v>0</v>
      </c>
      <c r="AK35" s="38">
        <f>SUM(AB36:AB38)</f>
        <v>0</v>
      </c>
    </row>
    <row r="36" spans="1:48" ht="12.75">
      <c r="A36" s="5" t="s">
        <v>20</v>
      </c>
      <c r="B36" s="5" t="s">
        <v>61</v>
      </c>
      <c r="C36" s="5" t="s">
        <v>127</v>
      </c>
      <c r="D36" s="5" t="s">
        <v>190</v>
      </c>
      <c r="E36" s="19">
        <v>9</v>
      </c>
      <c r="F36" s="19">
        <v>0</v>
      </c>
      <c r="G36" s="19">
        <f>E36*AE36</f>
        <v>0</v>
      </c>
      <c r="H36" s="19">
        <f>I36-G36</f>
        <v>0</v>
      </c>
      <c r="I36" s="19">
        <f>E36*F36</f>
        <v>0</v>
      </c>
      <c r="J36" s="19">
        <v>0</v>
      </c>
      <c r="K36" s="19">
        <f>E36*J36</f>
        <v>0</v>
      </c>
      <c r="L36" s="32" t="s">
        <v>212</v>
      </c>
      <c r="P36" s="35">
        <f>IF(AG36="5",I36,0)</f>
        <v>0</v>
      </c>
      <c r="R36" s="35">
        <f>IF(AG36="1",G36,0)</f>
        <v>0</v>
      </c>
      <c r="S36" s="35">
        <f>IF(AG36="1",H36,0)</f>
        <v>0</v>
      </c>
      <c r="T36" s="35">
        <f>IF(AG36="7",G36,0)</f>
        <v>0</v>
      </c>
      <c r="U36" s="35">
        <f>IF(AG36="7",H36,0)</f>
        <v>0</v>
      </c>
      <c r="V36" s="35">
        <f>IF(AG36="2",G36,0)</f>
        <v>0</v>
      </c>
      <c r="W36" s="35">
        <f>IF(AG36="2",H36,0)</f>
        <v>0</v>
      </c>
      <c r="X36" s="35">
        <f>IF(AG36="0",I36,0)</f>
        <v>0</v>
      </c>
      <c r="Y36" s="27"/>
      <c r="Z36" s="19">
        <f>IF(AD36=0,I36,0)</f>
        <v>0</v>
      </c>
      <c r="AA36" s="19">
        <f>IF(AD36=15,I36,0)</f>
        <v>0</v>
      </c>
      <c r="AB36" s="19">
        <f>IF(AD36=21,I36,0)</f>
        <v>0</v>
      </c>
      <c r="AD36" s="35">
        <v>21</v>
      </c>
      <c r="AE36" s="35">
        <f>F36*0.373903225806452</f>
        <v>0</v>
      </c>
      <c r="AF36" s="35">
        <f>F36*(1-0.373903225806452)</f>
        <v>0</v>
      </c>
      <c r="AG36" s="32" t="s">
        <v>7</v>
      </c>
      <c r="AM36" s="35">
        <f>E36*AE36</f>
        <v>0</v>
      </c>
      <c r="AN36" s="35">
        <f>E36*AF36</f>
        <v>0</v>
      </c>
      <c r="AO36" s="36" t="s">
        <v>227</v>
      </c>
      <c r="AP36" s="36" t="s">
        <v>242</v>
      </c>
      <c r="AQ36" s="27" t="s">
        <v>251</v>
      </c>
      <c r="AS36" s="35">
        <f>AM36+AN36</f>
        <v>0</v>
      </c>
      <c r="AT36" s="35">
        <f>F36/(100-AU36)*100</f>
        <v>0</v>
      </c>
      <c r="AU36" s="35">
        <v>0</v>
      </c>
      <c r="AV36" s="35">
        <f>K36</f>
        <v>0</v>
      </c>
    </row>
    <row r="37" spans="2:12" ht="12.75">
      <c r="B37" s="14" t="s">
        <v>46</v>
      </c>
      <c r="C37" s="54" t="s">
        <v>128</v>
      </c>
      <c r="D37" s="55"/>
      <c r="E37" s="55"/>
      <c r="F37" s="55"/>
      <c r="G37" s="55"/>
      <c r="H37" s="55"/>
      <c r="I37" s="55"/>
      <c r="J37" s="55"/>
      <c r="K37" s="55"/>
      <c r="L37" s="55"/>
    </row>
    <row r="38" spans="1:48" ht="12.75">
      <c r="A38" s="5" t="s">
        <v>21</v>
      </c>
      <c r="B38" s="5" t="s">
        <v>62</v>
      </c>
      <c r="C38" s="5" t="s">
        <v>129</v>
      </c>
      <c r="D38" s="5" t="s">
        <v>190</v>
      </c>
      <c r="E38" s="19">
        <v>8</v>
      </c>
      <c r="F38" s="19">
        <v>0</v>
      </c>
      <c r="G38" s="19">
        <f>E38*AE38</f>
        <v>0</v>
      </c>
      <c r="H38" s="19">
        <f>I38-G38</f>
        <v>0</v>
      </c>
      <c r="I38" s="19">
        <f>E38*F38</f>
        <v>0</v>
      </c>
      <c r="J38" s="19">
        <v>1.7</v>
      </c>
      <c r="K38" s="19">
        <f>E38*J38</f>
        <v>13.6</v>
      </c>
      <c r="L38" s="32" t="s">
        <v>212</v>
      </c>
      <c r="P38" s="35">
        <f>IF(AG38="5",I38,0)</f>
        <v>0</v>
      </c>
      <c r="R38" s="35">
        <f>IF(AG38="1",G38,0)</f>
        <v>0</v>
      </c>
      <c r="S38" s="35">
        <f>IF(AG38="1",H38,0)</f>
        <v>0</v>
      </c>
      <c r="T38" s="35">
        <f>IF(AG38="7",G38,0)</f>
        <v>0</v>
      </c>
      <c r="U38" s="35">
        <f>IF(AG38="7",H38,0)</f>
        <v>0</v>
      </c>
      <c r="V38" s="35">
        <f>IF(AG38="2",G38,0)</f>
        <v>0</v>
      </c>
      <c r="W38" s="35">
        <f>IF(AG38="2",H38,0)</f>
        <v>0</v>
      </c>
      <c r="X38" s="35">
        <f>IF(AG38="0",I38,0)</f>
        <v>0</v>
      </c>
      <c r="Y38" s="27"/>
      <c r="Z38" s="19">
        <f>IF(AD38=0,I38,0)</f>
        <v>0</v>
      </c>
      <c r="AA38" s="19">
        <f>IF(AD38=15,I38,0)</f>
        <v>0</v>
      </c>
      <c r="AB38" s="19">
        <f>IF(AD38=21,I38,0)</f>
        <v>0</v>
      </c>
      <c r="AD38" s="35">
        <v>21</v>
      </c>
      <c r="AE38" s="35">
        <f>F38*0.518288381742739</f>
        <v>0</v>
      </c>
      <c r="AF38" s="35">
        <f>F38*(1-0.518288381742739)</f>
        <v>0</v>
      </c>
      <c r="AG38" s="32" t="s">
        <v>7</v>
      </c>
      <c r="AM38" s="35">
        <f>E38*AE38</f>
        <v>0</v>
      </c>
      <c r="AN38" s="35">
        <f>E38*AF38</f>
        <v>0</v>
      </c>
      <c r="AO38" s="36" t="s">
        <v>227</v>
      </c>
      <c r="AP38" s="36" t="s">
        <v>242</v>
      </c>
      <c r="AQ38" s="27" t="s">
        <v>251</v>
      </c>
      <c r="AS38" s="35">
        <f>AM38+AN38</f>
        <v>0</v>
      </c>
      <c r="AT38" s="35">
        <f>F38/(100-AU38)*100</f>
        <v>0</v>
      </c>
      <c r="AU38" s="35">
        <v>0</v>
      </c>
      <c r="AV38" s="35">
        <f>K38</f>
        <v>13.6</v>
      </c>
    </row>
    <row r="39" spans="2:12" ht="12.75">
      <c r="B39" s="14" t="s">
        <v>46</v>
      </c>
      <c r="C39" s="54" t="s">
        <v>130</v>
      </c>
      <c r="D39" s="55"/>
      <c r="E39" s="55"/>
      <c r="F39" s="55"/>
      <c r="G39" s="55"/>
      <c r="H39" s="55"/>
      <c r="I39" s="55"/>
      <c r="J39" s="55"/>
      <c r="K39" s="55"/>
      <c r="L39" s="55"/>
    </row>
    <row r="40" spans="1:37" ht="12.75">
      <c r="A40" s="6"/>
      <c r="B40" s="15" t="s">
        <v>24</v>
      </c>
      <c r="C40" s="15" t="s">
        <v>131</v>
      </c>
      <c r="D40" s="6" t="s">
        <v>6</v>
      </c>
      <c r="E40" s="6" t="s">
        <v>6</v>
      </c>
      <c r="F40" s="6" t="s">
        <v>6</v>
      </c>
      <c r="G40" s="38">
        <f>SUM(G41:G42)</f>
        <v>0</v>
      </c>
      <c r="H40" s="38">
        <f>SUM(H41:H42)</f>
        <v>0</v>
      </c>
      <c r="I40" s="38">
        <f>G40+H40</f>
        <v>0</v>
      </c>
      <c r="J40" s="27"/>
      <c r="K40" s="38">
        <f>SUM(K41:K42)</f>
        <v>0</v>
      </c>
      <c r="L40" s="27"/>
      <c r="Y40" s="27"/>
      <c r="AI40" s="38">
        <f>SUM(Z41:Z42)</f>
        <v>0</v>
      </c>
      <c r="AJ40" s="38">
        <f>SUM(AA41:AA42)</f>
        <v>0</v>
      </c>
      <c r="AK40" s="38">
        <f>SUM(AB41:AB42)</f>
        <v>0</v>
      </c>
    </row>
    <row r="41" spans="1:48" ht="12.75">
      <c r="A41" s="5" t="s">
        <v>22</v>
      </c>
      <c r="B41" s="5" t="s">
        <v>63</v>
      </c>
      <c r="C41" s="5" t="s">
        <v>132</v>
      </c>
      <c r="D41" s="5" t="s">
        <v>188</v>
      </c>
      <c r="E41" s="19">
        <v>220</v>
      </c>
      <c r="F41" s="19">
        <v>0</v>
      </c>
      <c r="G41" s="19">
        <f>E41*AE41</f>
        <v>0</v>
      </c>
      <c r="H41" s="19">
        <f>I41-G41</f>
        <v>0</v>
      </c>
      <c r="I41" s="19">
        <f>E41*F41</f>
        <v>0</v>
      </c>
      <c r="J41" s="19">
        <v>0</v>
      </c>
      <c r="K41" s="19">
        <f>E41*J41</f>
        <v>0</v>
      </c>
      <c r="L41" s="32" t="s">
        <v>212</v>
      </c>
      <c r="P41" s="35">
        <f>IF(AG41="5",I41,0)</f>
        <v>0</v>
      </c>
      <c r="R41" s="35">
        <f>IF(AG41="1",G41,0)</f>
        <v>0</v>
      </c>
      <c r="S41" s="35">
        <f>IF(AG41="1",H41,0)</f>
        <v>0</v>
      </c>
      <c r="T41" s="35">
        <f>IF(AG41="7",G41,0)</f>
        <v>0</v>
      </c>
      <c r="U41" s="35">
        <f>IF(AG41="7",H41,0)</f>
        <v>0</v>
      </c>
      <c r="V41" s="35">
        <f>IF(AG41="2",G41,0)</f>
        <v>0</v>
      </c>
      <c r="W41" s="35">
        <f>IF(AG41="2",H41,0)</f>
        <v>0</v>
      </c>
      <c r="X41" s="35">
        <f>IF(AG41="0",I41,0)</f>
        <v>0</v>
      </c>
      <c r="Y41" s="27"/>
      <c r="Z41" s="19">
        <f>IF(AD41=0,I41,0)</f>
        <v>0</v>
      </c>
      <c r="AA41" s="19">
        <f>IF(AD41=15,I41,0)</f>
        <v>0</v>
      </c>
      <c r="AB41" s="19">
        <f>IF(AD41=21,I41,0)</f>
        <v>0</v>
      </c>
      <c r="AD41" s="35">
        <v>21</v>
      </c>
      <c r="AE41" s="35">
        <f>F41*0.0655172413793104</f>
        <v>0</v>
      </c>
      <c r="AF41" s="35">
        <f>F41*(1-0.0655172413793104)</f>
        <v>0</v>
      </c>
      <c r="AG41" s="32" t="s">
        <v>7</v>
      </c>
      <c r="AM41" s="35">
        <f>E41*AE41</f>
        <v>0</v>
      </c>
      <c r="AN41" s="35">
        <f>E41*AF41</f>
        <v>0</v>
      </c>
      <c r="AO41" s="36" t="s">
        <v>228</v>
      </c>
      <c r="AP41" s="36" t="s">
        <v>242</v>
      </c>
      <c r="AQ41" s="27" t="s">
        <v>251</v>
      </c>
      <c r="AS41" s="35">
        <f>AM41+AN41</f>
        <v>0</v>
      </c>
      <c r="AT41" s="35">
        <f>F41/(100-AU41)*100</f>
        <v>0</v>
      </c>
      <c r="AU41" s="35">
        <v>0</v>
      </c>
      <c r="AV41" s="35">
        <f>K41</f>
        <v>0</v>
      </c>
    </row>
    <row r="42" spans="1:48" ht="12.75">
      <c r="A42" s="5" t="s">
        <v>23</v>
      </c>
      <c r="B42" s="5" t="s">
        <v>64</v>
      </c>
      <c r="C42" s="5" t="s">
        <v>133</v>
      </c>
      <c r="D42" s="5" t="s">
        <v>188</v>
      </c>
      <c r="E42" s="19">
        <v>310</v>
      </c>
      <c r="F42" s="19">
        <v>0</v>
      </c>
      <c r="G42" s="19">
        <f>E42*AE42</f>
        <v>0</v>
      </c>
      <c r="H42" s="19">
        <f>I42-G42</f>
        <v>0</v>
      </c>
      <c r="I42" s="19">
        <f>E42*F42</f>
        <v>0</v>
      </c>
      <c r="J42" s="19">
        <v>0</v>
      </c>
      <c r="K42" s="19">
        <f>E42*J42</f>
        <v>0</v>
      </c>
      <c r="L42" s="32" t="s">
        <v>212</v>
      </c>
      <c r="P42" s="35">
        <f>IF(AG42="5",I42,0)</f>
        <v>0</v>
      </c>
      <c r="R42" s="35">
        <f>IF(AG42="1",G42,0)</f>
        <v>0</v>
      </c>
      <c r="S42" s="35">
        <f>IF(AG42="1",H42,0)</f>
        <v>0</v>
      </c>
      <c r="T42" s="35">
        <f>IF(AG42="7",G42,0)</f>
        <v>0</v>
      </c>
      <c r="U42" s="35">
        <f>IF(AG42="7",H42,0)</f>
        <v>0</v>
      </c>
      <c r="V42" s="35">
        <f>IF(AG42="2",G42,0)</f>
        <v>0</v>
      </c>
      <c r="W42" s="35">
        <f>IF(AG42="2",H42,0)</f>
        <v>0</v>
      </c>
      <c r="X42" s="35">
        <f>IF(AG42="0",I42,0)</f>
        <v>0</v>
      </c>
      <c r="Y42" s="27"/>
      <c r="Z42" s="19">
        <f>IF(AD42=0,I42,0)</f>
        <v>0</v>
      </c>
      <c r="AA42" s="19">
        <f>IF(AD42=15,I42,0)</f>
        <v>0</v>
      </c>
      <c r="AB42" s="19">
        <f>IF(AD42=21,I42,0)</f>
        <v>0</v>
      </c>
      <c r="AD42" s="35">
        <v>21</v>
      </c>
      <c r="AE42" s="35">
        <f>F42*0</f>
        <v>0</v>
      </c>
      <c r="AF42" s="35">
        <f>F42*(1-0)</f>
        <v>0</v>
      </c>
      <c r="AG42" s="32" t="s">
        <v>7</v>
      </c>
      <c r="AM42" s="35">
        <f>E42*AE42</f>
        <v>0</v>
      </c>
      <c r="AN42" s="35">
        <f>E42*AF42</f>
        <v>0</v>
      </c>
      <c r="AO42" s="36" t="s">
        <v>228</v>
      </c>
      <c r="AP42" s="36" t="s">
        <v>242</v>
      </c>
      <c r="AQ42" s="27" t="s">
        <v>251</v>
      </c>
      <c r="AS42" s="35">
        <f>AM42+AN42</f>
        <v>0</v>
      </c>
      <c r="AT42" s="35">
        <f>F42/(100-AU42)*100</f>
        <v>0</v>
      </c>
      <c r="AU42" s="35">
        <v>0</v>
      </c>
      <c r="AV42" s="35">
        <f>K42</f>
        <v>0</v>
      </c>
    </row>
    <row r="43" spans="2:12" ht="12.75">
      <c r="B43" s="14" t="s">
        <v>46</v>
      </c>
      <c r="C43" s="54" t="s">
        <v>134</v>
      </c>
      <c r="D43" s="55"/>
      <c r="E43" s="55"/>
      <c r="F43" s="55"/>
      <c r="G43" s="55"/>
      <c r="H43" s="55"/>
      <c r="I43" s="55"/>
      <c r="J43" s="55"/>
      <c r="K43" s="55"/>
      <c r="L43" s="55"/>
    </row>
    <row r="44" spans="1:37" ht="12.75">
      <c r="A44" s="6"/>
      <c r="B44" s="15" t="s">
        <v>27</v>
      </c>
      <c r="C44" s="15" t="s">
        <v>135</v>
      </c>
      <c r="D44" s="6" t="s">
        <v>6</v>
      </c>
      <c r="E44" s="6" t="s">
        <v>6</v>
      </c>
      <c r="F44" s="6" t="s">
        <v>6</v>
      </c>
      <c r="G44" s="38">
        <f>SUM(G45:G45)</f>
        <v>0</v>
      </c>
      <c r="H44" s="38">
        <f>SUM(H45:H45)</f>
        <v>0</v>
      </c>
      <c r="I44" s="38">
        <f>G44+H44</f>
        <v>0</v>
      </c>
      <c r="J44" s="27"/>
      <c r="K44" s="38">
        <f>SUM(K45:K45)</f>
        <v>0</v>
      </c>
      <c r="L44" s="27"/>
      <c r="Y44" s="27"/>
      <c r="AI44" s="38">
        <f>SUM(Z45:Z45)</f>
        <v>0</v>
      </c>
      <c r="AJ44" s="38">
        <f>SUM(AA45:AA45)</f>
        <v>0</v>
      </c>
      <c r="AK44" s="38">
        <f>SUM(AB45:AB45)</f>
        <v>0</v>
      </c>
    </row>
    <row r="45" spans="1:48" ht="12.75">
      <c r="A45" s="5" t="s">
        <v>24</v>
      </c>
      <c r="B45" s="5" t="s">
        <v>65</v>
      </c>
      <c r="C45" s="5" t="s">
        <v>136</v>
      </c>
      <c r="D45" s="5" t="s">
        <v>188</v>
      </c>
      <c r="E45" s="19">
        <v>240</v>
      </c>
      <c r="F45" s="19">
        <v>0</v>
      </c>
      <c r="G45" s="19">
        <f>E45*AE45</f>
        <v>0</v>
      </c>
      <c r="H45" s="19">
        <f>I45-G45</f>
        <v>0</v>
      </c>
      <c r="I45" s="19">
        <f>E45*F45</f>
        <v>0</v>
      </c>
      <c r="J45" s="19">
        <v>0</v>
      </c>
      <c r="K45" s="19">
        <f>E45*J45</f>
        <v>0</v>
      </c>
      <c r="L45" s="32" t="s">
        <v>212</v>
      </c>
      <c r="P45" s="35">
        <f>IF(AG45="5",I45,0)</f>
        <v>0</v>
      </c>
      <c r="R45" s="35">
        <f>IF(AG45="1",G45,0)</f>
        <v>0</v>
      </c>
      <c r="S45" s="35">
        <f>IF(AG45="1",H45,0)</f>
        <v>0</v>
      </c>
      <c r="T45" s="35">
        <f>IF(AG45="7",G45,0)</f>
        <v>0</v>
      </c>
      <c r="U45" s="35">
        <f>IF(AG45="7",H45,0)</f>
        <v>0</v>
      </c>
      <c r="V45" s="35">
        <f>IF(AG45="2",G45,0)</f>
        <v>0</v>
      </c>
      <c r="W45" s="35">
        <f>IF(AG45="2",H45,0)</f>
        <v>0</v>
      </c>
      <c r="X45" s="35">
        <f>IF(AG45="0",I45,0)</f>
        <v>0</v>
      </c>
      <c r="Y45" s="27"/>
      <c r="Z45" s="19">
        <f>IF(AD45=0,I45,0)</f>
        <v>0</v>
      </c>
      <c r="AA45" s="19">
        <f>IF(AD45=15,I45,0)</f>
        <v>0</v>
      </c>
      <c r="AB45" s="19">
        <f>IF(AD45=21,I45,0)</f>
        <v>0</v>
      </c>
      <c r="AD45" s="35">
        <v>21</v>
      </c>
      <c r="AE45" s="35">
        <f>F45*0</f>
        <v>0</v>
      </c>
      <c r="AF45" s="35">
        <f>F45*(1-0)</f>
        <v>0</v>
      </c>
      <c r="AG45" s="32" t="s">
        <v>7</v>
      </c>
      <c r="AM45" s="35">
        <f>E45*AE45</f>
        <v>0</v>
      </c>
      <c r="AN45" s="35">
        <f>E45*AF45</f>
        <v>0</v>
      </c>
      <c r="AO45" s="36" t="s">
        <v>229</v>
      </c>
      <c r="AP45" s="36" t="s">
        <v>243</v>
      </c>
      <c r="AQ45" s="27" t="s">
        <v>251</v>
      </c>
      <c r="AS45" s="35">
        <f>AM45+AN45</f>
        <v>0</v>
      </c>
      <c r="AT45" s="35">
        <f>F45/(100-AU45)*100</f>
        <v>0</v>
      </c>
      <c r="AU45" s="35">
        <v>0</v>
      </c>
      <c r="AV45" s="35">
        <f>K45</f>
        <v>0</v>
      </c>
    </row>
    <row r="46" spans="2:12" ht="12.75">
      <c r="B46" s="14" t="s">
        <v>46</v>
      </c>
      <c r="C46" s="54" t="s">
        <v>137</v>
      </c>
      <c r="D46" s="55"/>
      <c r="E46" s="55"/>
      <c r="F46" s="55"/>
      <c r="G46" s="55"/>
      <c r="H46" s="55"/>
      <c r="I46" s="55"/>
      <c r="J46" s="55"/>
      <c r="K46" s="55"/>
      <c r="L46" s="55"/>
    </row>
    <row r="47" spans="1:37" ht="12.75">
      <c r="A47" s="6"/>
      <c r="B47" s="15" t="s">
        <v>66</v>
      </c>
      <c r="C47" s="15" t="s">
        <v>138</v>
      </c>
      <c r="D47" s="6" t="s">
        <v>6</v>
      </c>
      <c r="E47" s="6" t="s">
        <v>6</v>
      </c>
      <c r="F47" s="6" t="s">
        <v>6</v>
      </c>
      <c r="G47" s="38">
        <f>SUM(G48:G48)</f>
        <v>0</v>
      </c>
      <c r="H47" s="38">
        <f>SUM(H48:H48)</f>
        <v>0</v>
      </c>
      <c r="I47" s="38">
        <f>G47+H47</f>
        <v>0</v>
      </c>
      <c r="J47" s="27"/>
      <c r="K47" s="38">
        <f>SUM(K48:K48)</f>
        <v>0.08959999999999999</v>
      </c>
      <c r="L47" s="27"/>
      <c r="Y47" s="27"/>
      <c r="AI47" s="38">
        <f>SUM(Z48:Z48)</f>
        <v>0</v>
      </c>
      <c r="AJ47" s="38">
        <f>SUM(AA48:AA48)</f>
        <v>0</v>
      </c>
      <c r="AK47" s="38">
        <f>SUM(AB48:AB48)</f>
        <v>0</v>
      </c>
    </row>
    <row r="48" spans="1:48" ht="12.75">
      <c r="A48" s="5" t="s">
        <v>25</v>
      </c>
      <c r="B48" s="5" t="s">
        <v>67</v>
      </c>
      <c r="C48" s="5" t="s">
        <v>139</v>
      </c>
      <c r="D48" s="5" t="s">
        <v>188</v>
      </c>
      <c r="E48" s="19">
        <v>320</v>
      </c>
      <c r="F48" s="19">
        <v>0</v>
      </c>
      <c r="G48" s="19">
        <f>E48*AE48</f>
        <v>0</v>
      </c>
      <c r="H48" s="19">
        <f>I48-G48</f>
        <v>0</v>
      </c>
      <c r="I48" s="19">
        <f>E48*F48</f>
        <v>0</v>
      </c>
      <c r="J48" s="19">
        <v>0.00028</v>
      </c>
      <c r="K48" s="19">
        <f>E48*J48</f>
        <v>0.08959999999999999</v>
      </c>
      <c r="L48" s="32" t="s">
        <v>212</v>
      </c>
      <c r="P48" s="35">
        <f>IF(AG48="5",I48,0)</f>
        <v>0</v>
      </c>
      <c r="R48" s="35">
        <f>IF(AG48="1",G48,0)</f>
        <v>0</v>
      </c>
      <c r="S48" s="35">
        <f>IF(AG48="1",H48,0)</f>
        <v>0</v>
      </c>
      <c r="T48" s="35">
        <f>IF(AG48="7",G48,0)</f>
        <v>0</v>
      </c>
      <c r="U48" s="35">
        <f>IF(AG48="7",H48,0)</f>
        <v>0</v>
      </c>
      <c r="V48" s="35">
        <f>IF(AG48="2",G48,0)</f>
        <v>0</v>
      </c>
      <c r="W48" s="35">
        <f>IF(AG48="2",H48,0)</f>
        <v>0</v>
      </c>
      <c r="X48" s="35">
        <f>IF(AG48="0",I48,0)</f>
        <v>0</v>
      </c>
      <c r="Y48" s="27"/>
      <c r="Z48" s="19">
        <f>IF(AD48=0,I48,0)</f>
        <v>0</v>
      </c>
      <c r="AA48" s="19">
        <f>IF(AD48=15,I48,0)</f>
        <v>0</v>
      </c>
      <c r="AB48" s="19">
        <f>IF(AD48=21,I48,0)</f>
        <v>0</v>
      </c>
      <c r="AD48" s="35">
        <v>21</v>
      </c>
      <c r="AE48" s="35">
        <f>F48*0.0975862068965517</f>
        <v>0</v>
      </c>
      <c r="AF48" s="35">
        <f>F48*(1-0.0975862068965517)</f>
        <v>0</v>
      </c>
      <c r="AG48" s="32" t="s">
        <v>7</v>
      </c>
      <c r="AM48" s="35">
        <f>E48*AE48</f>
        <v>0</v>
      </c>
      <c r="AN48" s="35">
        <f>E48*AF48</f>
        <v>0</v>
      </c>
      <c r="AO48" s="36" t="s">
        <v>230</v>
      </c>
      <c r="AP48" s="36" t="s">
        <v>244</v>
      </c>
      <c r="AQ48" s="27" t="s">
        <v>251</v>
      </c>
      <c r="AS48" s="35">
        <f>AM48+AN48</f>
        <v>0</v>
      </c>
      <c r="AT48" s="35">
        <f>F48/(100-AU48)*100</f>
        <v>0</v>
      </c>
      <c r="AU48" s="35">
        <v>0</v>
      </c>
      <c r="AV48" s="35">
        <f>K48</f>
        <v>0.08959999999999999</v>
      </c>
    </row>
    <row r="49" spans="2:12" ht="25.5" customHeight="1">
      <c r="B49" s="14" t="s">
        <v>46</v>
      </c>
      <c r="C49" s="54" t="s">
        <v>140</v>
      </c>
      <c r="D49" s="55"/>
      <c r="E49" s="55"/>
      <c r="F49" s="55"/>
      <c r="G49" s="55"/>
      <c r="H49" s="55"/>
      <c r="I49" s="55"/>
      <c r="J49" s="55"/>
      <c r="K49" s="55"/>
      <c r="L49" s="55"/>
    </row>
    <row r="50" spans="1:37" ht="12.75">
      <c r="A50" s="6"/>
      <c r="B50" s="15" t="s">
        <v>68</v>
      </c>
      <c r="C50" s="15" t="s">
        <v>141</v>
      </c>
      <c r="D50" s="6" t="s">
        <v>6</v>
      </c>
      <c r="E50" s="6" t="s">
        <v>6</v>
      </c>
      <c r="F50" s="6" t="s">
        <v>6</v>
      </c>
      <c r="G50" s="38">
        <f>SUM(G51:G51)</f>
        <v>0</v>
      </c>
      <c r="H50" s="38">
        <f>SUM(H51:H51)</f>
        <v>0</v>
      </c>
      <c r="I50" s="38">
        <f>G50+H50</f>
        <v>0</v>
      </c>
      <c r="J50" s="27"/>
      <c r="K50" s="38">
        <f>SUM(K51:K51)</f>
        <v>118.944</v>
      </c>
      <c r="L50" s="27"/>
      <c r="Y50" s="27"/>
      <c r="AI50" s="38">
        <f>SUM(Z51:Z51)</f>
        <v>0</v>
      </c>
      <c r="AJ50" s="38">
        <f>SUM(AA51:AA51)</f>
        <v>0</v>
      </c>
      <c r="AK50" s="38">
        <f>SUM(AB51:AB51)</f>
        <v>0</v>
      </c>
    </row>
    <row r="51" spans="1:48" ht="12.75">
      <c r="A51" s="5" t="s">
        <v>26</v>
      </c>
      <c r="B51" s="5" t="s">
        <v>69</v>
      </c>
      <c r="C51" s="5" t="s">
        <v>142</v>
      </c>
      <c r="D51" s="5" t="s">
        <v>188</v>
      </c>
      <c r="E51" s="19">
        <v>295</v>
      </c>
      <c r="F51" s="19">
        <v>0</v>
      </c>
      <c r="G51" s="19">
        <f>E51*AE51</f>
        <v>0</v>
      </c>
      <c r="H51" s="19">
        <f>I51-G51</f>
        <v>0</v>
      </c>
      <c r="I51" s="19">
        <f>E51*F51</f>
        <v>0</v>
      </c>
      <c r="J51" s="19">
        <v>0.4032</v>
      </c>
      <c r="K51" s="19">
        <f>E51*J51</f>
        <v>118.944</v>
      </c>
      <c r="L51" s="32" t="s">
        <v>212</v>
      </c>
      <c r="P51" s="35">
        <f>IF(AG51="5",I51,0)</f>
        <v>0</v>
      </c>
      <c r="R51" s="35">
        <f>IF(AG51="1",G51,0)</f>
        <v>0</v>
      </c>
      <c r="S51" s="35">
        <f>IF(AG51="1",H51,0)</f>
        <v>0</v>
      </c>
      <c r="T51" s="35">
        <f>IF(AG51="7",G51,0)</f>
        <v>0</v>
      </c>
      <c r="U51" s="35">
        <f>IF(AG51="7",H51,0)</f>
        <v>0</v>
      </c>
      <c r="V51" s="35">
        <f>IF(AG51="2",G51,0)</f>
        <v>0</v>
      </c>
      <c r="W51" s="35">
        <f>IF(AG51="2",H51,0)</f>
        <v>0</v>
      </c>
      <c r="X51" s="35">
        <f>IF(AG51="0",I51,0)</f>
        <v>0</v>
      </c>
      <c r="Y51" s="27"/>
      <c r="Z51" s="19">
        <f>IF(AD51=0,I51,0)</f>
        <v>0</v>
      </c>
      <c r="AA51" s="19">
        <f>IF(AD51=15,I51,0)</f>
        <v>0</v>
      </c>
      <c r="AB51" s="19">
        <f>IF(AD51=21,I51,0)</f>
        <v>0</v>
      </c>
      <c r="AD51" s="35">
        <v>21</v>
      </c>
      <c r="AE51" s="35">
        <f>F51*0.862096317280453</f>
        <v>0</v>
      </c>
      <c r="AF51" s="35">
        <f>F51*(1-0.862096317280453)</f>
        <v>0</v>
      </c>
      <c r="AG51" s="32" t="s">
        <v>7</v>
      </c>
      <c r="AM51" s="35">
        <f>E51*AE51</f>
        <v>0</v>
      </c>
      <c r="AN51" s="35">
        <f>E51*AF51</f>
        <v>0</v>
      </c>
      <c r="AO51" s="36" t="s">
        <v>231</v>
      </c>
      <c r="AP51" s="36" t="s">
        <v>245</v>
      </c>
      <c r="AQ51" s="27" t="s">
        <v>251</v>
      </c>
      <c r="AS51" s="35">
        <f>AM51+AN51</f>
        <v>0</v>
      </c>
      <c r="AT51" s="35">
        <f>F51/(100-AU51)*100</f>
        <v>0</v>
      </c>
      <c r="AU51" s="35">
        <v>0</v>
      </c>
      <c r="AV51" s="35">
        <f>K51</f>
        <v>118.944</v>
      </c>
    </row>
    <row r="52" spans="2:12" ht="12.75">
      <c r="B52" s="14" t="s">
        <v>46</v>
      </c>
      <c r="C52" s="54" t="s">
        <v>143</v>
      </c>
      <c r="D52" s="55"/>
      <c r="E52" s="55"/>
      <c r="F52" s="55"/>
      <c r="G52" s="55"/>
      <c r="H52" s="55"/>
      <c r="I52" s="55"/>
      <c r="J52" s="55"/>
      <c r="K52" s="55"/>
      <c r="L52" s="55"/>
    </row>
    <row r="53" spans="1:37" ht="12.75">
      <c r="A53" s="6"/>
      <c r="B53" s="15" t="s">
        <v>70</v>
      </c>
      <c r="C53" s="15" t="s">
        <v>144</v>
      </c>
      <c r="D53" s="6" t="s">
        <v>6</v>
      </c>
      <c r="E53" s="6" t="s">
        <v>6</v>
      </c>
      <c r="F53" s="6" t="s">
        <v>6</v>
      </c>
      <c r="G53" s="38">
        <f>SUM(G54:G56)</f>
        <v>0</v>
      </c>
      <c r="H53" s="38">
        <f>SUM(H54:H56)</f>
        <v>0</v>
      </c>
      <c r="I53" s="38">
        <f>G53+H53</f>
        <v>0</v>
      </c>
      <c r="J53" s="27"/>
      <c r="K53" s="38">
        <f>SUM(K54:K56)</f>
        <v>18.253674999999998</v>
      </c>
      <c r="L53" s="27"/>
      <c r="Y53" s="27"/>
      <c r="AI53" s="38">
        <f>SUM(Z54:Z56)</f>
        <v>0</v>
      </c>
      <c r="AJ53" s="38">
        <f>SUM(AA54:AA56)</f>
        <v>0</v>
      </c>
      <c r="AK53" s="38">
        <f>SUM(AB54:AB56)</f>
        <v>0</v>
      </c>
    </row>
    <row r="54" spans="1:48" ht="12.75">
      <c r="A54" s="5" t="s">
        <v>27</v>
      </c>
      <c r="B54" s="5" t="s">
        <v>71</v>
      </c>
      <c r="C54" s="5" t="s">
        <v>145</v>
      </c>
      <c r="D54" s="5" t="s">
        <v>188</v>
      </c>
      <c r="E54" s="19">
        <v>210.25</v>
      </c>
      <c r="F54" s="19">
        <v>0</v>
      </c>
      <c r="G54" s="19">
        <f>E54*AE54</f>
        <v>0</v>
      </c>
      <c r="H54" s="19">
        <f>I54-G54</f>
        <v>0</v>
      </c>
      <c r="I54" s="19">
        <f>E54*F54</f>
        <v>0</v>
      </c>
      <c r="J54" s="19">
        <v>0.0739</v>
      </c>
      <c r="K54" s="19">
        <f>E54*J54</f>
        <v>15.537474999999999</v>
      </c>
      <c r="L54" s="32" t="s">
        <v>212</v>
      </c>
      <c r="P54" s="35">
        <f>IF(AG54="5",I54,0)</f>
        <v>0</v>
      </c>
      <c r="R54" s="35">
        <f>IF(AG54="1",G54,0)</f>
        <v>0</v>
      </c>
      <c r="S54" s="35">
        <f>IF(AG54="1",H54,0)</f>
        <v>0</v>
      </c>
      <c r="T54" s="35">
        <f>IF(AG54="7",G54,0)</f>
        <v>0</v>
      </c>
      <c r="U54" s="35">
        <f>IF(AG54="7",H54,0)</f>
        <v>0</v>
      </c>
      <c r="V54" s="35">
        <f>IF(AG54="2",G54,0)</f>
        <v>0</v>
      </c>
      <c r="W54" s="35">
        <f>IF(AG54="2",H54,0)</f>
        <v>0</v>
      </c>
      <c r="X54" s="35">
        <f>IF(AG54="0",I54,0)</f>
        <v>0</v>
      </c>
      <c r="Y54" s="27"/>
      <c r="Z54" s="19">
        <f>IF(AD54=0,I54,0)</f>
        <v>0</v>
      </c>
      <c r="AA54" s="19">
        <f>IF(AD54=15,I54,0)</f>
        <v>0</v>
      </c>
      <c r="AB54" s="19">
        <f>IF(AD54=21,I54,0)</f>
        <v>0</v>
      </c>
      <c r="AD54" s="35">
        <v>21</v>
      </c>
      <c r="AE54" s="35">
        <f>F54*0.17056862745098</f>
        <v>0</v>
      </c>
      <c r="AF54" s="35">
        <f>F54*(1-0.17056862745098)</f>
        <v>0</v>
      </c>
      <c r="AG54" s="32" t="s">
        <v>7</v>
      </c>
      <c r="AM54" s="35">
        <f>E54*AE54</f>
        <v>0</v>
      </c>
      <c r="AN54" s="35">
        <f>E54*AF54</f>
        <v>0</v>
      </c>
      <c r="AO54" s="36" t="s">
        <v>232</v>
      </c>
      <c r="AP54" s="36" t="s">
        <v>245</v>
      </c>
      <c r="AQ54" s="27" t="s">
        <v>251</v>
      </c>
      <c r="AS54" s="35">
        <f>AM54+AN54</f>
        <v>0</v>
      </c>
      <c r="AT54" s="35">
        <f>F54/(100-AU54)*100</f>
        <v>0</v>
      </c>
      <c r="AU54" s="35">
        <v>0</v>
      </c>
      <c r="AV54" s="35">
        <f>K54</f>
        <v>15.537474999999999</v>
      </c>
    </row>
    <row r="55" spans="2:12" ht="38.25" customHeight="1">
      <c r="B55" s="14" t="s">
        <v>46</v>
      </c>
      <c r="C55" s="54" t="s">
        <v>146</v>
      </c>
      <c r="D55" s="55"/>
      <c r="E55" s="55"/>
      <c r="F55" s="55"/>
      <c r="G55" s="55"/>
      <c r="H55" s="55"/>
      <c r="I55" s="55"/>
      <c r="J55" s="55"/>
      <c r="K55" s="55"/>
      <c r="L55" s="55"/>
    </row>
    <row r="56" spans="1:48" ht="12.75">
      <c r="A56" s="5" t="s">
        <v>28</v>
      </c>
      <c r="B56" s="5" t="s">
        <v>72</v>
      </c>
      <c r="C56" s="5" t="s">
        <v>147</v>
      </c>
      <c r="D56" s="5" t="s">
        <v>188</v>
      </c>
      <c r="E56" s="19">
        <v>15</v>
      </c>
      <c r="F56" s="19">
        <v>0</v>
      </c>
      <c r="G56" s="19">
        <f>E56*AE56</f>
        <v>0</v>
      </c>
      <c r="H56" s="19">
        <f>I56-G56</f>
        <v>0</v>
      </c>
      <c r="I56" s="19">
        <f>E56*F56</f>
        <v>0</v>
      </c>
      <c r="J56" s="19">
        <v>0.18108</v>
      </c>
      <c r="K56" s="19">
        <f>E56*J56</f>
        <v>2.7161999999999997</v>
      </c>
      <c r="L56" s="32" t="s">
        <v>212</v>
      </c>
      <c r="P56" s="35">
        <f>IF(AG56="5",I56,0)</f>
        <v>0</v>
      </c>
      <c r="R56" s="35">
        <f>IF(AG56="1",G56,0)</f>
        <v>0</v>
      </c>
      <c r="S56" s="35">
        <f>IF(AG56="1",H56,0)</f>
        <v>0</v>
      </c>
      <c r="T56" s="35">
        <f>IF(AG56="7",G56,0)</f>
        <v>0</v>
      </c>
      <c r="U56" s="35">
        <f>IF(AG56="7",H56,0)</f>
        <v>0</v>
      </c>
      <c r="V56" s="35">
        <f>IF(AG56="2",G56,0)</f>
        <v>0</v>
      </c>
      <c r="W56" s="35">
        <f>IF(AG56="2",H56,0)</f>
        <v>0</v>
      </c>
      <c r="X56" s="35">
        <f>IF(AG56="0",I56,0)</f>
        <v>0</v>
      </c>
      <c r="Y56" s="27"/>
      <c r="Z56" s="19">
        <f>IF(AD56=0,I56,0)</f>
        <v>0</v>
      </c>
      <c r="AA56" s="19">
        <f>IF(AD56=15,I56,0)</f>
        <v>0</v>
      </c>
      <c r="AB56" s="19">
        <f>IF(AD56=21,I56,0)</f>
        <v>0</v>
      </c>
      <c r="AD56" s="35">
        <v>21</v>
      </c>
      <c r="AE56" s="35">
        <f>F56*0.711</f>
        <v>0</v>
      </c>
      <c r="AF56" s="35">
        <f>F56*(1-0.711)</f>
        <v>0</v>
      </c>
      <c r="AG56" s="32" t="s">
        <v>7</v>
      </c>
      <c r="AM56" s="35">
        <f>E56*AE56</f>
        <v>0</v>
      </c>
      <c r="AN56" s="35">
        <f>E56*AF56</f>
        <v>0</v>
      </c>
      <c r="AO56" s="36" t="s">
        <v>232</v>
      </c>
      <c r="AP56" s="36" t="s">
        <v>245</v>
      </c>
      <c r="AQ56" s="27" t="s">
        <v>251</v>
      </c>
      <c r="AS56" s="35">
        <f>AM56+AN56</f>
        <v>0</v>
      </c>
      <c r="AT56" s="35">
        <f>F56/(100-AU56)*100</f>
        <v>0</v>
      </c>
      <c r="AU56" s="35">
        <v>0</v>
      </c>
      <c r="AV56" s="35">
        <f>K56</f>
        <v>2.7161999999999997</v>
      </c>
    </row>
    <row r="57" spans="1:37" ht="12.75">
      <c r="A57" s="6"/>
      <c r="B57" s="15" t="s">
        <v>73</v>
      </c>
      <c r="C57" s="15" t="s">
        <v>148</v>
      </c>
      <c r="D57" s="6" t="s">
        <v>6</v>
      </c>
      <c r="E57" s="6" t="s">
        <v>6</v>
      </c>
      <c r="F57" s="6" t="s">
        <v>6</v>
      </c>
      <c r="G57" s="38">
        <f>SUM(G58:G58)</f>
        <v>0</v>
      </c>
      <c r="H57" s="38">
        <f>SUM(H58:H58)</f>
        <v>0</v>
      </c>
      <c r="I57" s="38">
        <f>G57+H57</f>
        <v>0</v>
      </c>
      <c r="J57" s="27"/>
      <c r="K57" s="38">
        <f>SUM(K58:K58)</f>
        <v>10.8</v>
      </c>
      <c r="L57" s="27"/>
      <c r="Y57" s="27"/>
      <c r="AI57" s="38">
        <f>SUM(Z58:Z58)</f>
        <v>0</v>
      </c>
      <c r="AJ57" s="38">
        <f>SUM(AA58:AA58)</f>
        <v>0</v>
      </c>
      <c r="AK57" s="38">
        <f>SUM(AB58:AB58)</f>
        <v>0</v>
      </c>
    </row>
    <row r="58" spans="1:48" ht="12.75">
      <c r="A58" s="5" t="s">
        <v>29</v>
      </c>
      <c r="B58" s="5" t="s">
        <v>74</v>
      </c>
      <c r="C58" s="5" t="s">
        <v>149</v>
      </c>
      <c r="D58" s="5" t="s">
        <v>188</v>
      </c>
      <c r="E58" s="19">
        <v>67.5</v>
      </c>
      <c r="F58" s="19">
        <v>0</v>
      </c>
      <c r="G58" s="19">
        <f>E58*AE58</f>
        <v>0</v>
      </c>
      <c r="H58" s="19">
        <f>I58-G58</f>
        <v>0</v>
      </c>
      <c r="I58" s="19">
        <f>E58*F58</f>
        <v>0</v>
      </c>
      <c r="J58" s="19">
        <v>0.16</v>
      </c>
      <c r="K58" s="19">
        <f>E58*J58</f>
        <v>10.8</v>
      </c>
      <c r="L58" s="32" t="s">
        <v>212</v>
      </c>
      <c r="P58" s="35">
        <f>IF(AG58="5",I58,0)</f>
        <v>0</v>
      </c>
      <c r="R58" s="35">
        <f>IF(AG58="1",G58,0)</f>
        <v>0</v>
      </c>
      <c r="S58" s="35">
        <f>IF(AG58="1",H58,0)</f>
        <v>0</v>
      </c>
      <c r="T58" s="35">
        <f>IF(AG58="7",G58,0)</f>
        <v>0</v>
      </c>
      <c r="U58" s="35">
        <f>IF(AG58="7",H58,0)</f>
        <v>0</v>
      </c>
      <c r="V58" s="35">
        <f>IF(AG58="2",G58,0)</f>
        <v>0</v>
      </c>
      <c r="W58" s="35">
        <f>IF(AG58="2",H58,0)</f>
        <v>0</v>
      </c>
      <c r="X58" s="35">
        <f>IF(AG58="0",I58,0)</f>
        <v>0</v>
      </c>
      <c r="Y58" s="27"/>
      <c r="Z58" s="19">
        <f>IF(AD58=0,I58,0)</f>
        <v>0</v>
      </c>
      <c r="AA58" s="19">
        <f>IF(AD58=15,I58,0)</f>
        <v>0</v>
      </c>
      <c r="AB58" s="19">
        <f>IF(AD58=21,I58,0)</f>
        <v>0</v>
      </c>
      <c r="AD58" s="35">
        <v>21</v>
      </c>
      <c r="AE58" s="35">
        <f>F58*0.798083182640145</f>
        <v>0</v>
      </c>
      <c r="AF58" s="35">
        <f>F58*(1-0.798083182640145)</f>
        <v>0</v>
      </c>
      <c r="AG58" s="32" t="s">
        <v>7</v>
      </c>
      <c r="AM58" s="35">
        <f>E58*AE58</f>
        <v>0</v>
      </c>
      <c r="AN58" s="35">
        <f>E58*AF58</f>
        <v>0</v>
      </c>
      <c r="AO58" s="36" t="s">
        <v>233</v>
      </c>
      <c r="AP58" s="36" t="s">
        <v>246</v>
      </c>
      <c r="AQ58" s="27" t="s">
        <v>251</v>
      </c>
      <c r="AS58" s="35">
        <f>AM58+AN58</f>
        <v>0</v>
      </c>
      <c r="AT58" s="35">
        <f>F58/(100-AU58)*100</f>
        <v>0</v>
      </c>
      <c r="AU58" s="35">
        <v>0</v>
      </c>
      <c r="AV58" s="35">
        <f>K58</f>
        <v>10.8</v>
      </c>
    </row>
    <row r="59" spans="1:37" ht="12.75">
      <c r="A59" s="6"/>
      <c r="B59" s="15" t="s">
        <v>75</v>
      </c>
      <c r="C59" s="15" t="s">
        <v>150</v>
      </c>
      <c r="D59" s="6" t="s">
        <v>6</v>
      </c>
      <c r="E59" s="6" t="s">
        <v>6</v>
      </c>
      <c r="F59" s="6" t="s">
        <v>6</v>
      </c>
      <c r="G59" s="38">
        <f>SUM(G60:G64)</f>
        <v>0</v>
      </c>
      <c r="H59" s="38">
        <f>SUM(H60:H64)</f>
        <v>0</v>
      </c>
      <c r="I59" s="38">
        <f>G59+H59</f>
        <v>0</v>
      </c>
      <c r="J59" s="27"/>
      <c r="K59" s="38">
        <f>SUM(K60:K64)</f>
        <v>0.26441000000000003</v>
      </c>
      <c r="L59" s="27"/>
      <c r="Y59" s="27"/>
      <c r="AI59" s="38">
        <f>SUM(Z60:Z64)</f>
        <v>0</v>
      </c>
      <c r="AJ59" s="38">
        <f>SUM(AA60:AA64)</f>
        <v>0</v>
      </c>
      <c r="AK59" s="38">
        <f>SUM(AB60:AB64)</f>
        <v>0</v>
      </c>
    </row>
    <row r="60" spans="1:48" ht="12.75">
      <c r="A60" s="5" t="s">
        <v>30</v>
      </c>
      <c r="B60" s="5" t="s">
        <v>76</v>
      </c>
      <c r="C60" s="5" t="s">
        <v>151</v>
      </c>
      <c r="D60" s="5" t="s">
        <v>191</v>
      </c>
      <c r="E60" s="19">
        <v>250</v>
      </c>
      <c r="F60" s="19">
        <v>0</v>
      </c>
      <c r="G60" s="19">
        <f>E60*AE60</f>
        <v>0</v>
      </c>
      <c r="H60" s="19">
        <f>I60-G60</f>
        <v>0</v>
      </c>
      <c r="I60" s="19">
        <f>E60*F60</f>
        <v>0</v>
      </c>
      <c r="J60" s="19">
        <v>0.00105</v>
      </c>
      <c r="K60" s="19">
        <f>E60*J60</f>
        <v>0.2625</v>
      </c>
      <c r="L60" s="32" t="s">
        <v>212</v>
      </c>
      <c r="P60" s="35">
        <f>IF(AG60="5",I60,0)</f>
        <v>0</v>
      </c>
      <c r="R60" s="35">
        <f>IF(AG60="1",G60,0)</f>
        <v>0</v>
      </c>
      <c r="S60" s="35">
        <f>IF(AG60="1",H60,0)</f>
        <v>0</v>
      </c>
      <c r="T60" s="35">
        <f>IF(AG60="7",G60,0)</f>
        <v>0</v>
      </c>
      <c r="U60" s="35">
        <f>IF(AG60="7",H60,0)</f>
        <v>0</v>
      </c>
      <c r="V60" s="35">
        <f>IF(AG60="2",G60,0)</f>
        <v>0</v>
      </c>
      <c r="W60" s="35">
        <f>IF(AG60="2",H60,0)</f>
        <v>0</v>
      </c>
      <c r="X60" s="35">
        <f>IF(AG60="0",I60,0)</f>
        <v>0</v>
      </c>
      <c r="Y60" s="27"/>
      <c r="Z60" s="19">
        <f>IF(AD60=0,I60,0)</f>
        <v>0</v>
      </c>
      <c r="AA60" s="19">
        <f>IF(AD60=15,I60,0)</f>
        <v>0</v>
      </c>
      <c r="AB60" s="19">
        <f>IF(AD60=21,I60,0)</f>
        <v>0</v>
      </c>
      <c r="AD60" s="35">
        <v>21</v>
      </c>
      <c r="AE60" s="35">
        <f>F60*0.129601990049751</f>
        <v>0</v>
      </c>
      <c r="AF60" s="35">
        <f>F60*(1-0.129601990049751)</f>
        <v>0</v>
      </c>
      <c r="AG60" s="32" t="s">
        <v>13</v>
      </c>
      <c r="AM60" s="35">
        <f>E60*AE60</f>
        <v>0</v>
      </c>
      <c r="AN60" s="35">
        <f>E60*AF60</f>
        <v>0</v>
      </c>
      <c r="AO60" s="36" t="s">
        <v>234</v>
      </c>
      <c r="AP60" s="36" t="s">
        <v>247</v>
      </c>
      <c r="AQ60" s="27" t="s">
        <v>251</v>
      </c>
      <c r="AS60" s="35">
        <f>AM60+AN60</f>
        <v>0</v>
      </c>
      <c r="AT60" s="35">
        <f>F60/(100-AU60)*100</f>
        <v>0</v>
      </c>
      <c r="AU60" s="35">
        <v>0</v>
      </c>
      <c r="AV60" s="35">
        <f>K60</f>
        <v>0.2625</v>
      </c>
    </row>
    <row r="61" spans="2:12" ht="12.75">
      <c r="B61" s="14" t="s">
        <v>46</v>
      </c>
      <c r="C61" s="54" t="s">
        <v>152</v>
      </c>
      <c r="D61" s="55"/>
      <c r="E61" s="55"/>
      <c r="F61" s="55"/>
      <c r="G61" s="55"/>
      <c r="H61" s="55"/>
      <c r="I61" s="55"/>
      <c r="J61" s="55"/>
      <c r="K61" s="55"/>
      <c r="L61" s="55"/>
    </row>
    <row r="62" spans="1:48" ht="12.75">
      <c r="A62" s="5" t="s">
        <v>31</v>
      </c>
      <c r="B62" s="5" t="s">
        <v>77</v>
      </c>
      <c r="C62" s="5" t="s">
        <v>153</v>
      </c>
      <c r="D62" s="5" t="s">
        <v>192</v>
      </c>
      <c r="E62" s="19">
        <v>37</v>
      </c>
      <c r="F62" s="19">
        <v>0</v>
      </c>
      <c r="G62" s="19">
        <f>E62*AE62</f>
        <v>0</v>
      </c>
      <c r="H62" s="19">
        <f>I62-G62</f>
        <v>0</v>
      </c>
      <c r="I62" s="19">
        <f>E62*F62</f>
        <v>0</v>
      </c>
      <c r="J62" s="19">
        <v>5E-05</v>
      </c>
      <c r="K62" s="19">
        <f>E62*J62</f>
        <v>0.00185</v>
      </c>
      <c r="L62" s="32" t="s">
        <v>212</v>
      </c>
      <c r="P62" s="35">
        <f>IF(AG62="5",I62,0)</f>
        <v>0</v>
      </c>
      <c r="R62" s="35">
        <f>IF(AG62="1",G62,0)</f>
        <v>0</v>
      </c>
      <c r="S62" s="35">
        <f>IF(AG62="1",H62,0)</f>
        <v>0</v>
      </c>
      <c r="T62" s="35">
        <f>IF(AG62="7",G62,0)</f>
        <v>0</v>
      </c>
      <c r="U62" s="35">
        <f>IF(AG62="7",H62,0)</f>
        <v>0</v>
      </c>
      <c r="V62" s="35">
        <f>IF(AG62="2",G62,0)</f>
        <v>0</v>
      </c>
      <c r="W62" s="35">
        <f>IF(AG62="2",H62,0)</f>
        <v>0</v>
      </c>
      <c r="X62" s="35">
        <f>IF(AG62="0",I62,0)</f>
        <v>0</v>
      </c>
      <c r="Y62" s="27"/>
      <c r="Z62" s="19">
        <f>IF(AD62=0,I62,0)</f>
        <v>0</v>
      </c>
      <c r="AA62" s="19">
        <f>IF(AD62=15,I62,0)</f>
        <v>0</v>
      </c>
      <c r="AB62" s="19">
        <f>IF(AD62=21,I62,0)</f>
        <v>0</v>
      </c>
      <c r="AD62" s="35">
        <v>21</v>
      </c>
      <c r="AE62" s="35">
        <f>F62*0.153612099644128</f>
        <v>0</v>
      </c>
      <c r="AF62" s="35">
        <f>F62*(1-0.153612099644128)</f>
        <v>0</v>
      </c>
      <c r="AG62" s="32" t="s">
        <v>13</v>
      </c>
      <c r="AM62" s="35">
        <f>E62*AE62</f>
        <v>0</v>
      </c>
      <c r="AN62" s="35">
        <f>E62*AF62</f>
        <v>0</v>
      </c>
      <c r="AO62" s="36" t="s">
        <v>234</v>
      </c>
      <c r="AP62" s="36" t="s">
        <v>247</v>
      </c>
      <c r="AQ62" s="27" t="s">
        <v>251</v>
      </c>
      <c r="AS62" s="35">
        <f>AM62+AN62</f>
        <v>0</v>
      </c>
      <c r="AT62" s="35">
        <f>F62/(100-AU62)*100</f>
        <v>0</v>
      </c>
      <c r="AU62" s="35">
        <v>0</v>
      </c>
      <c r="AV62" s="35">
        <f>K62</f>
        <v>0.00185</v>
      </c>
    </row>
    <row r="63" spans="2:12" ht="38.25" customHeight="1">
      <c r="B63" s="14" t="s">
        <v>46</v>
      </c>
      <c r="C63" s="54" t="s">
        <v>154</v>
      </c>
      <c r="D63" s="55"/>
      <c r="E63" s="55"/>
      <c r="F63" s="55"/>
      <c r="G63" s="55"/>
      <c r="H63" s="55"/>
      <c r="I63" s="55"/>
      <c r="J63" s="55"/>
      <c r="K63" s="55"/>
      <c r="L63" s="55"/>
    </row>
    <row r="64" spans="1:48" ht="12.75">
      <c r="A64" s="5" t="s">
        <v>32</v>
      </c>
      <c r="B64" s="5" t="s">
        <v>78</v>
      </c>
      <c r="C64" s="5" t="s">
        <v>155</v>
      </c>
      <c r="D64" s="5" t="s">
        <v>193</v>
      </c>
      <c r="E64" s="19">
        <v>1</v>
      </c>
      <c r="F64" s="19">
        <v>0</v>
      </c>
      <c r="G64" s="19">
        <f>E64*AE64</f>
        <v>0</v>
      </c>
      <c r="H64" s="19">
        <f>I64-G64</f>
        <v>0</v>
      </c>
      <c r="I64" s="19">
        <f>E64*F64</f>
        <v>0</v>
      </c>
      <c r="J64" s="19">
        <v>6E-05</v>
      </c>
      <c r="K64" s="19">
        <f>E64*J64</f>
        <v>6E-05</v>
      </c>
      <c r="L64" s="32" t="s">
        <v>212</v>
      </c>
      <c r="P64" s="35">
        <f>IF(AG64="5",I64,0)</f>
        <v>0</v>
      </c>
      <c r="R64" s="35">
        <f>IF(AG64="1",G64,0)</f>
        <v>0</v>
      </c>
      <c r="S64" s="35">
        <f>IF(AG64="1",H64,0)</f>
        <v>0</v>
      </c>
      <c r="T64" s="35">
        <f>IF(AG64="7",G64,0)</f>
        <v>0</v>
      </c>
      <c r="U64" s="35">
        <f>IF(AG64="7",H64,0)</f>
        <v>0</v>
      </c>
      <c r="V64" s="35">
        <f>IF(AG64="2",G64,0)</f>
        <v>0</v>
      </c>
      <c r="W64" s="35">
        <f>IF(AG64="2",H64,0)</f>
        <v>0</v>
      </c>
      <c r="X64" s="35">
        <f>IF(AG64="0",I64,0)</f>
        <v>0</v>
      </c>
      <c r="Y64" s="27"/>
      <c r="Z64" s="19">
        <f>IF(AD64=0,I64,0)</f>
        <v>0</v>
      </c>
      <c r="AA64" s="19">
        <f>IF(AD64=15,I64,0)</f>
        <v>0</v>
      </c>
      <c r="AB64" s="19">
        <f>IF(AD64=21,I64,0)</f>
        <v>0</v>
      </c>
      <c r="AD64" s="35">
        <v>21</v>
      </c>
      <c r="AE64" s="35">
        <f>F64*0.000116808309726157</f>
        <v>0</v>
      </c>
      <c r="AF64" s="35">
        <f>F64*(1-0.000116808309726157)</f>
        <v>0</v>
      </c>
      <c r="AG64" s="32" t="s">
        <v>13</v>
      </c>
      <c r="AM64" s="35">
        <f>E64*AE64</f>
        <v>0</v>
      </c>
      <c r="AN64" s="35">
        <f>E64*AF64</f>
        <v>0</v>
      </c>
      <c r="AO64" s="36" t="s">
        <v>234</v>
      </c>
      <c r="AP64" s="36" t="s">
        <v>247</v>
      </c>
      <c r="AQ64" s="27" t="s">
        <v>251</v>
      </c>
      <c r="AS64" s="35">
        <f>AM64+AN64</f>
        <v>0</v>
      </c>
      <c r="AT64" s="35">
        <f>F64/(100-AU64)*100</f>
        <v>0</v>
      </c>
      <c r="AU64" s="35">
        <v>0</v>
      </c>
      <c r="AV64" s="35">
        <f>K64</f>
        <v>6E-05</v>
      </c>
    </row>
    <row r="65" spans="2:12" ht="12.75">
      <c r="B65" s="14" t="s">
        <v>46</v>
      </c>
      <c r="C65" s="54" t="s">
        <v>156</v>
      </c>
      <c r="D65" s="55"/>
      <c r="E65" s="55"/>
      <c r="F65" s="55"/>
      <c r="G65" s="55"/>
      <c r="H65" s="55"/>
      <c r="I65" s="55"/>
      <c r="J65" s="55"/>
      <c r="K65" s="55"/>
      <c r="L65" s="55"/>
    </row>
    <row r="66" spans="1:37" ht="12.75">
      <c r="A66" s="6"/>
      <c r="B66" s="15" t="s">
        <v>79</v>
      </c>
      <c r="C66" s="15" t="s">
        <v>157</v>
      </c>
      <c r="D66" s="6" t="s">
        <v>6</v>
      </c>
      <c r="E66" s="6" t="s">
        <v>6</v>
      </c>
      <c r="F66" s="6" t="s">
        <v>6</v>
      </c>
      <c r="G66" s="38">
        <f>SUM(G67:G69)</f>
        <v>0</v>
      </c>
      <c r="H66" s="38">
        <f>SUM(H67:H69)</f>
        <v>0</v>
      </c>
      <c r="I66" s="38">
        <f>G66+H66</f>
        <v>0</v>
      </c>
      <c r="J66" s="27"/>
      <c r="K66" s="38">
        <f>SUM(K67:K69)</f>
        <v>0</v>
      </c>
      <c r="L66" s="27"/>
      <c r="Y66" s="27"/>
      <c r="AI66" s="38">
        <f>SUM(Z67:Z69)</f>
        <v>0</v>
      </c>
      <c r="AJ66" s="38">
        <f>SUM(AA67:AA69)</f>
        <v>0</v>
      </c>
      <c r="AK66" s="38">
        <f>SUM(AB67:AB69)</f>
        <v>0</v>
      </c>
    </row>
    <row r="67" spans="1:48" ht="12.75">
      <c r="A67" s="5" t="s">
        <v>33</v>
      </c>
      <c r="B67" s="5" t="s">
        <v>80</v>
      </c>
      <c r="C67" s="5" t="s">
        <v>158</v>
      </c>
      <c r="D67" s="5" t="s">
        <v>189</v>
      </c>
      <c r="E67" s="19">
        <v>70</v>
      </c>
      <c r="F67" s="19">
        <v>0</v>
      </c>
      <c r="G67" s="19">
        <f>E67*AE67</f>
        <v>0</v>
      </c>
      <c r="H67" s="19">
        <f>I67-G67</f>
        <v>0</v>
      </c>
      <c r="I67" s="19">
        <f>E67*F67</f>
        <v>0</v>
      </c>
      <c r="J67" s="19">
        <v>0</v>
      </c>
      <c r="K67" s="19">
        <f>E67*J67</f>
        <v>0</v>
      </c>
      <c r="L67" s="32" t="s">
        <v>212</v>
      </c>
      <c r="P67" s="35">
        <f>IF(AG67="5",I67,0)</f>
        <v>0</v>
      </c>
      <c r="R67" s="35">
        <f>IF(AG67="1",G67,0)</f>
        <v>0</v>
      </c>
      <c r="S67" s="35">
        <f>IF(AG67="1",H67,0)</f>
        <v>0</v>
      </c>
      <c r="T67" s="35">
        <f>IF(AG67="7",G67,0)</f>
        <v>0</v>
      </c>
      <c r="U67" s="35">
        <f>IF(AG67="7",H67,0)</f>
        <v>0</v>
      </c>
      <c r="V67" s="35">
        <f>IF(AG67="2",G67,0)</f>
        <v>0</v>
      </c>
      <c r="W67" s="35">
        <f>IF(AG67="2",H67,0)</f>
        <v>0</v>
      </c>
      <c r="X67" s="35">
        <f>IF(AG67="0",I67,0)</f>
        <v>0</v>
      </c>
      <c r="Y67" s="27"/>
      <c r="Z67" s="19">
        <f>IF(AD67=0,I67,0)</f>
        <v>0</v>
      </c>
      <c r="AA67" s="19">
        <f>IF(AD67=15,I67,0)</f>
        <v>0</v>
      </c>
      <c r="AB67" s="19">
        <f>IF(AD67=21,I67,0)</f>
        <v>0</v>
      </c>
      <c r="AD67" s="35">
        <v>21</v>
      </c>
      <c r="AE67" s="35">
        <f>F67*0</f>
        <v>0</v>
      </c>
      <c r="AF67" s="35">
        <f>F67*(1-0)</f>
        <v>0</v>
      </c>
      <c r="AG67" s="32" t="s">
        <v>7</v>
      </c>
      <c r="AM67" s="35">
        <f>E67*AE67</f>
        <v>0</v>
      </c>
      <c r="AN67" s="35">
        <f>E67*AF67</f>
        <v>0</v>
      </c>
      <c r="AO67" s="36" t="s">
        <v>235</v>
      </c>
      <c r="AP67" s="36" t="s">
        <v>248</v>
      </c>
      <c r="AQ67" s="27" t="s">
        <v>251</v>
      </c>
      <c r="AS67" s="35">
        <f>AM67+AN67</f>
        <v>0</v>
      </c>
      <c r="AT67" s="35">
        <f>F67/(100-AU67)*100</f>
        <v>0</v>
      </c>
      <c r="AU67" s="35">
        <v>0</v>
      </c>
      <c r="AV67" s="35">
        <f>K67</f>
        <v>0</v>
      </c>
    </row>
    <row r="68" spans="2:12" ht="12.75">
      <c r="B68" s="14" t="s">
        <v>46</v>
      </c>
      <c r="C68" s="54" t="s">
        <v>159</v>
      </c>
      <c r="D68" s="55"/>
      <c r="E68" s="55"/>
      <c r="F68" s="55"/>
      <c r="G68" s="55"/>
      <c r="H68" s="55"/>
      <c r="I68" s="55"/>
      <c r="J68" s="55"/>
      <c r="K68" s="55"/>
      <c r="L68" s="55"/>
    </row>
    <row r="69" spans="1:48" ht="12.75">
      <c r="A69" s="5" t="s">
        <v>34</v>
      </c>
      <c r="B69" s="5" t="s">
        <v>81</v>
      </c>
      <c r="C69" s="5" t="s">
        <v>160</v>
      </c>
      <c r="D69" s="5" t="s">
        <v>189</v>
      </c>
      <c r="E69" s="19">
        <v>6</v>
      </c>
      <c r="F69" s="19">
        <v>0</v>
      </c>
      <c r="G69" s="19">
        <f>E69*AE69</f>
        <v>0</v>
      </c>
      <c r="H69" s="19">
        <f>I69-G69</f>
        <v>0</v>
      </c>
      <c r="I69" s="19">
        <f>E69*F69</f>
        <v>0</v>
      </c>
      <c r="J69" s="19">
        <v>0</v>
      </c>
      <c r="K69" s="19">
        <f>E69*J69</f>
        <v>0</v>
      </c>
      <c r="L69" s="32" t="s">
        <v>212</v>
      </c>
      <c r="P69" s="35">
        <f>IF(AG69="5",I69,0)</f>
        <v>0</v>
      </c>
      <c r="R69" s="35">
        <f>IF(AG69="1",G69,0)</f>
        <v>0</v>
      </c>
      <c r="S69" s="35">
        <f>IF(AG69="1",H69,0)</f>
        <v>0</v>
      </c>
      <c r="T69" s="35">
        <f>IF(AG69="7",G69,0)</f>
        <v>0</v>
      </c>
      <c r="U69" s="35">
        <f>IF(AG69="7",H69,0)</f>
        <v>0</v>
      </c>
      <c r="V69" s="35">
        <f>IF(AG69="2",G69,0)</f>
        <v>0</v>
      </c>
      <c r="W69" s="35">
        <f>IF(AG69="2",H69,0)</f>
        <v>0</v>
      </c>
      <c r="X69" s="35">
        <f>IF(AG69="0",I69,0)</f>
        <v>0</v>
      </c>
      <c r="Y69" s="27"/>
      <c r="Z69" s="19">
        <f>IF(AD69=0,I69,0)</f>
        <v>0</v>
      </c>
      <c r="AA69" s="19">
        <f>IF(AD69=15,I69,0)</f>
        <v>0</v>
      </c>
      <c r="AB69" s="19">
        <f>IF(AD69=21,I69,0)</f>
        <v>0</v>
      </c>
      <c r="AD69" s="35">
        <v>21</v>
      </c>
      <c r="AE69" s="35">
        <f>F69*0</f>
        <v>0</v>
      </c>
      <c r="AF69" s="35">
        <f>F69*(1-0)</f>
        <v>0</v>
      </c>
      <c r="AG69" s="32" t="s">
        <v>7</v>
      </c>
      <c r="AM69" s="35">
        <f>E69*AE69</f>
        <v>0</v>
      </c>
      <c r="AN69" s="35">
        <f>E69*AF69</f>
        <v>0</v>
      </c>
      <c r="AO69" s="36" t="s">
        <v>235</v>
      </c>
      <c r="AP69" s="36" t="s">
        <v>248</v>
      </c>
      <c r="AQ69" s="27" t="s">
        <v>251</v>
      </c>
      <c r="AS69" s="35">
        <f>AM69+AN69</f>
        <v>0</v>
      </c>
      <c r="AT69" s="35">
        <f>F69/(100-AU69)*100</f>
        <v>0</v>
      </c>
      <c r="AU69" s="35">
        <v>0</v>
      </c>
      <c r="AV69" s="35">
        <f>K69</f>
        <v>0</v>
      </c>
    </row>
    <row r="70" spans="2:12" ht="12.75">
      <c r="B70" s="14" t="s">
        <v>46</v>
      </c>
      <c r="C70" s="54" t="s">
        <v>161</v>
      </c>
      <c r="D70" s="55"/>
      <c r="E70" s="55"/>
      <c r="F70" s="55"/>
      <c r="G70" s="55"/>
      <c r="H70" s="55"/>
      <c r="I70" s="55"/>
      <c r="J70" s="55"/>
      <c r="K70" s="55"/>
      <c r="L70" s="55"/>
    </row>
    <row r="71" spans="1:37" ht="12.75">
      <c r="A71" s="6"/>
      <c r="B71" s="15" t="s">
        <v>82</v>
      </c>
      <c r="C71" s="15" t="s">
        <v>162</v>
      </c>
      <c r="D71" s="6" t="s">
        <v>6</v>
      </c>
      <c r="E71" s="6" t="s">
        <v>6</v>
      </c>
      <c r="F71" s="6" t="s">
        <v>6</v>
      </c>
      <c r="G71" s="38">
        <f>SUM(G72:G72)</f>
        <v>0</v>
      </c>
      <c r="H71" s="38">
        <f>SUM(H72:H72)</f>
        <v>0</v>
      </c>
      <c r="I71" s="38">
        <f>G71+H71</f>
        <v>0</v>
      </c>
      <c r="J71" s="27"/>
      <c r="K71" s="38">
        <f>SUM(K72:K72)</f>
        <v>0</v>
      </c>
      <c r="L71" s="27"/>
      <c r="Y71" s="27"/>
      <c r="AI71" s="38">
        <f>SUM(Z72:Z72)</f>
        <v>0</v>
      </c>
      <c r="AJ71" s="38">
        <f>SUM(AA72:AA72)</f>
        <v>0</v>
      </c>
      <c r="AK71" s="38">
        <f>SUM(AB72:AB72)</f>
        <v>0</v>
      </c>
    </row>
    <row r="72" spans="1:48" ht="12.75">
      <c r="A72" s="5" t="s">
        <v>35</v>
      </c>
      <c r="B72" s="5" t="s">
        <v>83</v>
      </c>
      <c r="C72" s="5" t="s">
        <v>163</v>
      </c>
      <c r="D72" s="5" t="s">
        <v>194</v>
      </c>
      <c r="E72" s="19">
        <v>3</v>
      </c>
      <c r="F72" s="19">
        <v>0</v>
      </c>
      <c r="G72" s="19">
        <f>E72*AE72</f>
        <v>0</v>
      </c>
      <c r="H72" s="19">
        <f>I72-G72</f>
        <v>0</v>
      </c>
      <c r="I72" s="19">
        <f>E72*F72</f>
        <v>0</v>
      </c>
      <c r="J72" s="19">
        <v>0</v>
      </c>
      <c r="K72" s="19">
        <f>E72*J72</f>
        <v>0</v>
      </c>
      <c r="L72" s="32" t="s">
        <v>212</v>
      </c>
      <c r="P72" s="35">
        <f>IF(AG72="5",I72,0)</f>
        <v>0</v>
      </c>
      <c r="R72" s="35">
        <f>IF(AG72="1",G72,0)</f>
        <v>0</v>
      </c>
      <c r="S72" s="35">
        <f>IF(AG72="1",H72,0)</f>
        <v>0</v>
      </c>
      <c r="T72" s="35">
        <f>IF(AG72="7",G72,0)</f>
        <v>0</v>
      </c>
      <c r="U72" s="35">
        <f>IF(AG72="7",H72,0)</f>
        <v>0</v>
      </c>
      <c r="V72" s="35">
        <f>IF(AG72="2",G72,0)</f>
        <v>0</v>
      </c>
      <c r="W72" s="35">
        <f>IF(AG72="2",H72,0)</f>
        <v>0</v>
      </c>
      <c r="X72" s="35">
        <f>IF(AG72="0",I72,0)</f>
        <v>0</v>
      </c>
      <c r="Y72" s="27"/>
      <c r="Z72" s="19">
        <f>IF(AD72=0,I72,0)</f>
        <v>0</v>
      </c>
      <c r="AA72" s="19">
        <f>IF(AD72=15,I72,0)</f>
        <v>0</v>
      </c>
      <c r="AB72" s="19">
        <f>IF(AD72=21,I72,0)</f>
        <v>0</v>
      </c>
      <c r="AD72" s="35">
        <v>21</v>
      </c>
      <c r="AE72" s="35">
        <f>F72*0</f>
        <v>0</v>
      </c>
      <c r="AF72" s="35">
        <f>F72*(1-0)</f>
        <v>0</v>
      </c>
      <c r="AG72" s="32" t="s">
        <v>7</v>
      </c>
      <c r="AM72" s="35">
        <f>E72*AE72</f>
        <v>0</v>
      </c>
      <c r="AN72" s="35">
        <f>E72*AF72</f>
        <v>0</v>
      </c>
      <c r="AO72" s="36" t="s">
        <v>236</v>
      </c>
      <c r="AP72" s="36" t="s">
        <v>248</v>
      </c>
      <c r="AQ72" s="27" t="s">
        <v>251</v>
      </c>
      <c r="AS72" s="35">
        <f>AM72+AN72</f>
        <v>0</v>
      </c>
      <c r="AT72" s="35">
        <f>F72/(100-AU72)*100</f>
        <v>0</v>
      </c>
      <c r="AU72" s="35">
        <v>0</v>
      </c>
      <c r="AV72" s="35">
        <f>K72</f>
        <v>0</v>
      </c>
    </row>
    <row r="73" spans="2:12" ht="12.75">
      <c r="B73" s="14" t="s">
        <v>46</v>
      </c>
      <c r="C73" s="54" t="s">
        <v>164</v>
      </c>
      <c r="D73" s="55"/>
      <c r="E73" s="55"/>
      <c r="F73" s="55"/>
      <c r="G73" s="55"/>
      <c r="H73" s="55"/>
      <c r="I73" s="55"/>
      <c r="J73" s="55"/>
      <c r="K73" s="55"/>
      <c r="L73" s="55"/>
    </row>
    <row r="74" spans="1:37" ht="12.75">
      <c r="A74" s="6"/>
      <c r="B74" s="15" t="s">
        <v>84</v>
      </c>
      <c r="C74" s="15" t="s">
        <v>165</v>
      </c>
      <c r="D74" s="6" t="s">
        <v>6</v>
      </c>
      <c r="E74" s="6" t="s">
        <v>6</v>
      </c>
      <c r="F74" s="6" t="s">
        <v>6</v>
      </c>
      <c r="G74" s="38">
        <f>SUM(G75:G75)</f>
        <v>0</v>
      </c>
      <c r="H74" s="38">
        <f>SUM(H75:H75)</f>
        <v>0</v>
      </c>
      <c r="I74" s="38">
        <f>G74+H74</f>
        <v>0</v>
      </c>
      <c r="J74" s="27"/>
      <c r="K74" s="38">
        <f>SUM(K75:K75)</f>
        <v>0</v>
      </c>
      <c r="L74" s="27"/>
      <c r="Y74" s="27"/>
      <c r="AI74" s="38">
        <f>SUM(Z75:Z75)</f>
        <v>0</v>
      </c>
      <c r="AJ74" s="38">
        <f>SUM(AA75:AA75)</f>
        <v>0</v>
      </c>
      <c r="AK74" s="38">
        <f>SUM(AB75:AB75)</f>
        <v>0</v>
      </c>
    </row>
    <row r="75" spans="1:48" ht="12.75">
      <c r="A75" s="5" t="s">
        <v>36</v>
      </c>
      <c r="B75" s="5" t="s">
        <v>85</v>
      </c>
      <c r="C75" s="5" t="s">
        <v>296</v>
      </c>
      <c r="D75" s="5" t="s">
        <v>193</v>
      </c>
      <c r="E75" s="19">
        <v>1</v>
      </c>
      <c r="F75" s="19">
        <v>0</v>
      </c>
      <c r="G75" s="19">
        <f>E75*AE75</f>
        <v>0</v>
      </c>
      <c r="H75" s="19">
        <f>I75-G75</f>
        <v>0</v>
      </c>
      <c r="I75" s="19">
        <f>E75*F75</f>
        <v>0</v>
      </c>
      <c r="J75" s="19">
        <v>0</v>
      </c>
      <c r="K75" s="19">
        <f>E75*J75</f>
        <v>0</v>
      </c>
      <c r="L75" s="32" t="s">
        <v>212</v>
      </c>
      <c r="P75" s="35">
        <f>IF(AG75="5",I75,0)</f>
        <v>0</v>
      </c>
      <c r="R75" s="35">
        <f>IF(AG75="1",G75,0)</f>
        <v>0</v>
      </c>
      <c r="S75" s="35">
        <f>IF(AG75="1",H75,0)</f>
        <v>0</v>
      </c>
      <c r="T75" s="35">
        <f>IF(AG75="7",G75,0)</f>
        <v>0</v>
      </c>
      <c r="U75" s="35">
        <f>IF(AG75="7",H75,0)</f>
        <v>0</v>
      </c>
      <c r="V75" s="35">
        <f>IF(AG75="2",G75,0)</f>
        <v>0</v>
      </c>
      <c r="W75" s="35">
        <f>IF(AG75="2",H75,0)</f>
        <v>0</v>
      </c>
      <c r="X75" s="35">
        <f>IF(AG75="0",I75,0)</f>
        <v>0</v>
      </c>
      <c r="Y75" s="27"/>
      <c r="Z75" s="19">
        <f>IF(AD75=0,I75,0)</f>
        <v>0</v>
      </c>
      <c r="AA75" s="19">
        <f>IF(AD75=15,I75,0)</f>
        <v>0</v>
      </c>
      <c r="AB75" s="19">
        <f>IF(AD75=21,I75,0)</f>
        <v>0</v>
      </c>
      <c r="AD75" s="35">
        <v>21</v>
      </c>
      <c r="AE75" s="35">
        <f>F75*0</f>
        <v>0</v>
      </c>
      <c r="AF75" s="35">
        <f>F75*(1-0)</f>
        <v>0</v>
      </c>
      <c r="AG75" s="32" t="s">
        <v>7</v>
      </c>
      <c r="AM75" s="35">
        <f>E75*AE75</f>
        <v>0</v>
      </c>
      <c r="AN75" s="35">
        <f>E75*AF75</f>
        <v>0</v>
      </c>
      <c r="AO75" s="36" t="s">
        <v>237</v>
      </c>
      <c r="AP75" s="36" t="s">
        <v>249</v>
      </c>
      <c r="AQ75" s="27" t="s">
        <v>251</v>
      </c>
      <c r="AS75" s="35">
        <f>AM75+AN75</f>
        <v>0</v>
      </c>
      <c r="AT75" s="35">
        <f>F75/(100-AU75)*100</f>
        <v>0</v>
      </c>
      <c r="AU75" s="35">
        <v>0</v>
      </c>
      <c r="AV75" s="35">
        <f>K75</f>
        <v>0</v>
      </c>
    </row>
    <row r="76" spans="2:12" ht="25.5" customHeight="1">
      <c r="B76" s="14" t="s">
        <v>46</v>
      </c>
      <c r="C76" s="54" t="s">
        <v>295</v>
      </c>
      <c r="D76" s="55"/>
      <c r="E76" s="55"/>
      <c r="F76" s="55"/>
      <c r="G76" s="55"/>
      <c r="H76" s="55"/>
      <c r="I76" s="55"/>
      <c r="J76" s="55"/>
      <c r="K76" s="55"/>
      <c r="L76" s="55"/>
    </row>
    <row r="77" spans="1:37" ht="12.75">
      <c r="A77" s="6"/>
      <c r="B77" s="15" t="s">
        <v>86</v>
      </c>
      <c r="C77" s="15" t="s">
        <v>166</v>
      </c>
      <c r="D77" s="6" t="s">
        <v>6</v>
      </c>
      <c r="E77" s="6" t="s">
        <v>6</v>
      </c>
      <c r="F77" s="6" t="s">
        <v>6</v>
      </c>
      <c r="G77" s="38">
        <f>SUM(G78:G84)</f>
        <v>0</v>
      </c>
      <c r="H77" s="38">
        <f>SUM(H78:H84)</f>
        <v>0</v>
      </c>
      <c r="I77" s="38">
        <f>G77+H77</f>
        <v>0</v>
      </c>
      <c r="J77" s="27"/>
      <c r="K77" s="38">
        <f>SUM(K78:K84)</f>
        <v>109.90088</v>
      </c>
      <c r="L77" s="27"/>
      <c r="Y77" s="27"/>
      <c r="AI77" s="38">
        <f>SUM(Z78:Z84)</f>
        <v>0</v>
      </c>
      <c r="AJ77" s="38">
        <f>SUM(AA78:AA84)</f>
        <v>0</v>
      </c>
      <c r="AK77" s="38">
        <f>SUM(AB78:AB84)</f>
        <v>0</v>
      </c>
    </row>
    <row r="78" spans="1:48" ht="12.75">
      <c r="A78" s="5" t="s">
        <v>37</v>
      </c>
      <c r="B78" s="5" t="s">
        <v>87</v>
      </c>
      <c r="C78" s="5" t="s">
        <v>167</v>
      </c>
      <c r="D78" s="5" t="s">
        <v>189</v>
      </c>
      <c r="E78" s="19">
        <v>228</v>
      </c>
      <c r="F78" s="19">
        <v>0</v>
      </c>
      <c r="G78" s="19">
        <f>E78*AE78</f>
        <v>0</v>
      </c>
      <c r="H78" s="19">
        <f>I78-G78</f>
        <v>0</v>
      </c>
      <c r="I78" s="19">
        <f>E78*F78</f>
        <v>0</v>
      </c>
      <c r="J78" s="19">
        <v>0.12472</v>
      </c>
      <c r="K78" s="19">
        <f>E78*J78</f>
        <v>28.43616</v>
      </c>
      <c r="L78" s="32" t="s">
        <v>212</v>
      </c>
      <c r="P78" s="35">
        <f>IF(AG78="5",I78,0)</f>
        <v>0</v>
      </c>
      <c r="R78" s="35">
        <f>IF(AG78="1",G78,0)</f>
        <v>0</v>
      </c>
      <c r="S78" s="35">
        <f>IF(AG78="1",H78,0)</f>
        <v>0</v>
      </c>
      <c r="T78" s="35">
        <f>IF(AG78="7",G78,0)</f>
        <v>0</v>
      </c>
      <c r="U78" s="35">
        <f>IF(AG78="7",H78,0)</f>
        <v>0</v>
      </c>
      <c r="V78" s="35">
        <f>IF(AG78="2",G78,0)</f>
        <v>0</v>
      </c>
      <c r="W78" s="35">
        <f>IF(AG78="2",H78,0)</f>
        <v>0</v>
      </c>
      <c r="X78" s="35">
        <f>IF(AG78="0",I78,0)</f>
        <v>0</v>
      </c>
      <c r="Y78" s="27"/>
      <c r="Z78" s="19">
        <f>IF(AD78=0,I78,0)</f>
        <v>0</v>
      </c>
      <c r="AA78" s="19">
        <f>IF(AD78=15,I78,0)</f>
        <v>0</v>
      </c>
      <c r="AB78" s="19">
        <f>IF(AD78=21,I78,0)</f>
        <v>0</v>
      </c>
      <c r="AD78" s="35">
        <v>21</v>
      </c>
      <c r="AE78" s="35">
        <f>F78*0.722835380071506</f>
        <v>0</v>
      </c>
      <c r="AF78" s="35">
        <f>F78*(1-0.722835380071506)</f>
        <v>0</v>
      </c>
      <c r="AG78" s="32" t="s">
        <v>7</v>
      </c>
      <c r="AM78" s="35">
        <f>E78*AE78</f>
        <v>0</v>
      </c>
      <c r="AN78" s="35">
        <f>E78*AF78</f>
        <v>0</v>
      </c>
      <c r="AO78" s="36" t="s">
        <v>238</v>
      </c>
      <c r="AP78" s="36" t="s">
        <v>249</v>
      </c>
      <c r="AQ78" s="27" t="s">
        <v>251</v>
      </c>
      <c r="AS78" s="35">
        <f>AM78+AN78</f>
        <v>0</v>
      </c>
      <c r="AT78" s="35">
        <f>F78/(100-AU78)*100</f>
        <v>0</v>
      </c>
      <c r="AU78" s="35">
        <v>0</v>
      </c>
      <c r="AV78" s="35">
        <f>K78</f>
        <v>28.43616</v>
      </c>
    </row>
    <row r="79" spans="2:12" ht="12.75">
      <c r="B79" s="14" t="s">
        <v>46</v>
      </c>
      <c r="C79" s="54" t="s">
        <v>168</v>
      </c>
      <c r="D79" s="55"/>
      <c r="E79" s="55"/>
      <c r="F79" s="55"/>
      <c r="G79" s="55"/>
      <c r="H79" s="55"/>
      <c r="I79" s="55"/>
      <c r="J79" s="55"/>
      <c r="K79" s="55"/>
      <c r="L79" s="55"/>
    </row>
    <row r="80" spans="1:48" ht="12.75">
      <c r="A80" s="5" t="s">
        <v>38</v>
      </c>
      <c r="B80" s="5" t="s">
        <v>88</v>
      </c>
      <c r="C80" s="5" t="s">
        <v>167</v>
      </c>
      <c r="D80" s="5" t="s">
        <v>189</v>
      </c>
      <c r="E80" s="19">
        <v>157</v>
      </c>
      <c r="F80" s="19">
        <v>0</v>
      </c>
      <c r="G80" s="19">
        <f>E80*AE80</f>
        <v>0</v>
      </c>
      <c r="H80" s="19">
        <f>I80-G80</f>
        <v>0</v>
      </c>
      <c r="I80" s="19">
        <f>E80*F80</f>
        <v>0</v>
      </c>
      <c r="J80" s="19">
        <v>0.15305</v>
      </c>
      <c r="K80" s="19">
        <f>E80*J80</f>
        <v>24.02885</v>
      </c>
      <c r="L80" s="32" t="s">
        <v>212</v>
      </c>
      <c r="P80" s="35">
        <f>IF(AG80="5",I80,0)</f>
        <v>0</v>
      </c>
      <c r="R80" s="35">
        <f>IF(AG80="1",G80,0)</f>
        <v>0</v>
      </c>
      <c r="S80" s="35">
        <f>IF(AG80="1",H80,0)</f>
        <v>0</v>
      </c>
      <c r="T80" s="35">
        <f>IF(AG80="7",G80,0)</f>
        <v>0</v>
      </c>
      <c r="U80" s="35">
        <f>IF(AG80="7",H80,0)</f>
        <v>0</v>
      </c>
      <c r="V80" s="35">
        <f>IF(AG80="2",G80,0)</f>
        <v>0</v>
      </c>
      <c r="W80" s="35">
        <f>IF(AG80="2",H80,0)</f>
        <v>0</v>
      </c>
      <c r="X80" s="35">
        <f>IF(AG80="0",I80,0)</f>
        <v>0</v>
      </c>
      <c r="Y80" s="27"/>
      <c r="Z80" s="19">
        <f>IF(AD80=0,I80,0)</f>
        <v>0</v>
      </c>
      <c r="AA80" s="19">
        <f>IF(AD80=15,I80,0)</f>
        <v>0</v>
      </c>
      <c r="AB80" s="19">
        <f>IF(AD80=21,I80,0)</f>
        <v>0</v>
      </c>
      <c r="AD80" s="35">
        <v>21</v>
      </c>
      <c r="AE80" s="35">
        <f>F80*0.762256100271123</f>
        <v>0</v>
      </c>
      <c r="AF80" s="35">
        <f>F80*(1-0.762256100271123)</f>
        <v>0</v>
      </c>
      <c r="AG80" s="32" t="s">
        <v>7</v>
      </c>
      <c r="AM80" s="35">
        <f>E80*AE80</f>
        <v>0</v>
      </c>
      <c r="AN80" s="35">
        <f>E80*AF80</f>
        <v>0</v>
      </c>
      <c r="AO80" s="36" t="s">
        <v>238</v>
      </c>
      <c r="AP80" s="36" t="s">
        <v>249</v>
      </c>
      <c r="AQ80" s="27" t="s">
        <v>251</v>
      </c>
      <c r="AS80" s="35">
        <f>AM80+AN80</f>
        <v>0</v>
      </c>
      <c r="AT80" s="35">
        <f>F80/(100-AU80)*100</f>
        <v>0</v>
      </c>
      <c r="AU80" s="35">
        <v>0</v>
      </c>
      <c r="AV80" s="35">
        <f>K80</f>
        <v>24.02885</v>
      </c>
    </row>
    <row r="81" spans="2:12" ht="12.75">
      <c r="B81" s="14" t="s">
        <v>46</v>
      </c>
      <c r="C81" s="54" t="s">
        <v>169</v>
      </c>
      <c r="D81" s="55"/>
      <c r="E81" s="55"/>
      <c r="F81" s="55"/>
      <c r="G81" s="55"/>
      <c r="H81" s="55"/>
      <c r="I81" s="55"/>
      <c r="J81" s="55"/>
      <c r="K81" s="55"/>
      <c r="L81" s="55"/>
    </row>
    <row r="82" spans="1:48" ht="12.75">
      <c r="A82" s="5" t="s">
        <v>39</v>
      </c>
      <c r="B82" s="5" t="s">
        <v>89</v>
      </c>
      <c r="C82" s="5" t="s">
        <v>170</v>
      </c>
      <c r="D82" s="5" t="s">
        <v>189</v>
      </c>
      <c r="E82" s="19">
        <v>7</v>
      </c>
      <c r="F82" s="19">
        <v>0</v>
      </c>
      <c r="G82" s="19">
        <f>E82*AE82</f>
        <v>0</v>
      </c>
      <c r="H82" s="19">
        <f>I82-G82</f>
        <v>0</v>
      </c>
      <c r="I82" s="19">
        <f>E82*F82</f>
        <v>0</v>
      </c>
      <c r="J82" s="19">
        <v>0.26941</v>
      </c>
      <c r="K82" s="19">
        <f>E82*J82</f>
        <v>1.88587</v>
      </c>
      <c r="L82" s="32" t="s">
        <v>212</v>
      </c>
      <c r="P82" s="35">
        <f>IF(AG82="5",I82,0)</f>
        <v>0</v>
      </c>
      <c r="R82" s="35">
        <f>IF(AG82="1",G82,0)</f>
        <v>0</v>
      </c>
      <c r="S82" s="35">
        <f>IF(AG82="1",H82,0)</f>
        <v>0</v>
      </c>
      <c r="T82" s="35">
        <f>IF(AG82="7",G82,0)</f>
        <v>0</v>
      </c>
      <c r="U82" s="35">
        <f>IF(AG82="7",H82,0)</f>
        <v>0</v>
      </c>
      <c r="V82" s="35">
        <f>IF(AG82="2",G82,0)</f>
        <v>0</v>
      </c>
      <c r="W82" s="35">
        <f>IF(AG82="2",H82,0)</f>
        <v>0</v>
      </c>
      <c r="X82" s="35">
        <f>IF(AG82="0",I82,0)</f>
        <v>0</v>
      </c>
      <c r="Y82" s="27"/>
      <c r="Z82" s="19">
        <f>IF(AD82=0,I82,0)</f>
        <v>0</v>
      </c>
      <c r="AA82" s="19">
        <f>IF(AD82=15,I82,0)</f>
        <v>0</v>
      </c>
      <c r="AB82" s="19">
        <f>IF(AD82=21,I82,0)</f>
        <v>0</v>
      </c>
      <c r="AD82" s="35">
        <v>21</v>
      </c>
      <c r="AE82" s="35">
        <f>F82*0.726630049144569</f>
        <v>0</v>
      </c>
      <c r="AF82" s="35">
        <f>F82*(1-0.726630049144569)</f>
        <v>0</v>
      </c>
      <c r="AG82" s="32" t="s">
        <v>7</v>
      </c>
      <c r="AM82" s="35">
        <f>E82*AE82</f>
        <v>0</v>
      </c>
      <c r="AN82" s="35">
        <f>E82*AF82</f>
        <v>0</v>
      </c>
      <c r="AO82" s="36" t="s">
        <v>238</v>
      </c>
      <c r="AP82" s="36" t="s">
        <v>249</v>
      </c>
      <c r="AQ82" s="27" t="s">
        <v>251</v>
      </c>
      <c r="AS82" s="35">
        <f>AM82+AN82</f>
        <v>0</v>
      </c>
      <c r="AT82" s="35">
        <f>F82/(100-AU82)*100</f>
        <v>0</v>
      </c>
      <c r="AU82" s="35">
        <v>0</v>
      </c>
      <c r="AV82" s="35">
        <f>K82</f>
        <v>1.88587</v>
      </c>
    </row>
    <row r="83" spans="2:12" ht="12.75">
      <c r="B83" s="14" t="s">
        <v>46</v>
      </c>
      <c r="C83" s="54" t="s">
        <v>171</v>
      </c>
      <c r="D83" s="55"/>
      <c r="E83" s="55"/>
      <c r="F83" s="55"/>
      <c r="G83" s="55"/>
      <c r="H83" s="55"/>
      <c r="I83" s="55"/>
      <c r="J83" s="55"/>
      <c r="K83" s="55"/>
      <c r="L83" s="55"/>
    </row>
    <row r="84" spans="1:48" ht="12.75">
      <c r="A84" s="5" t="s">
        <v>40</v>
      </c>
      <c r="B84" s="5" t="s">
        <v>90</v>
      </c>
      <c r="C84" s="5" t="s">
        <v>172</v>
      </c>
      <c r="D84" s="5" t="s">
        <v>190</v>
      </c>
      <c r="E84" s="19">
        <v>22</v>
      </c>
      <c r="F84" s="19">
        <v>0</v>
      </c>
      <c r="G84" s="19">
        <f>E84*AE84</f>
        <v>0</v>
      </c>
      <c r="H84" s="19">
        <f>I84-G84</f>
        <v>0</v>
      </c>
      <c r="I84" s="19">
        <f>E84*F84</f>
        <v>0</v>
      </c>
      <c r="J84" s="19">
        <v>2.525</v>
      </c>
      <c r="K84" s="19">
        <f>E84*J84</f>
        <v>55.55</v>
      </c>
      <c r="L84" s="32" t="s">
        <v>212</v>
      </c>
      <c r="P84" s="35">
        <f>IF(AG84="5",I84,0)</f>
        <v>0</v>
      </c>
      <c r="R84" s="35">
        <f>IF(AG84="1",G84,0)</f>
        <v>0</v>
      </c>
      <c r="S84" s="35">
        <f>IF(AG84="1",H84,0)</f>
        <v>0</v>
      </c>
      <c r="T84" s="35">
        <f>IF(AG84="7",G84,0)</f>
        <v>0</v>
      </c>
      <c r="U84" s="35">
        <f>IF(AG84="7",H84,0)</f>
        <v>0</v>
      </c>
      <c r="V84" s="35">
        <f>IF(AG84="2",G84,0)</f>
        <v>0</v>
      </c>
      <c r="W84" s="35">
        <f>IF(AG84="2",H84,0)</f>
        <v>0</v>
      </c>
      <c r="X84" s="35">
        <f>IF(AG84="0",I84,0)</f>
        <v>0</v>
      </c>
      <c r="Y84" s="27"/>
      <c r="Z84" s="19">
        <f>IF(AD84=0,I84,0)</f>
        <v>0</v>
      </c>
      <c r="AA84" s="19">
        <f>IF(AD84=15,I84,0)</f>
        <v>0</v>
      </c>
      <c r="AB84" s="19">
        <f>IF(AD84=21,I84,0)</f>
        <v>0</v>
      </c>
      <c r="AD84" s="35">
        <v>21</v>
      </c>
      <c r="AE84" s="35">
        <f>F84*0.793586776859504</f>
        <v>0</v>
      </c>
      <c r="AF84" s="35">
        <f>F84*(1-0.793586776859504)</f>
        <v>0</v>
      </c>
      <c r="AG84" s="32" t="s">
        <v>7</v>
      </c>
      <c r="AM84" s="35">
        <f>E84*AE84</f>
        <v>0</v>
      </c>
      <c r="AN84" s="35">
        <f>E84*AF84</f>
        <v>0</v>
      </c>
      <c r="AO84" s="36" t="s">
        <v>238</v>
      </c>
      <c r="AP84" s="36" t="s">
        <v>249</v>
      </c>
      <c r="AQ84" s="27" t="s">
        <v>251</v>
      </c>
      <c r="AS84" s="35">
        <f>AM84+AN84</f>
        <v>0</v>
      </c>
      <c r="AT84" s="35">
        <f>F84/(100-AU84)*100</f>
        <v>0</v>
      </c>
      <c r="AU84" s="35">
        <v>0</v>
      </c>
      <c r="AV84" s="35">
        <f>K84</f>
        <v>55.55</v>
      </c>
    </row>
    <row r="85" spans="1:37" ht="12.75">
      <c r="A85" s="6"/>
      <c r="B85" s="15" t="s">
        <v>91</v>
      </c>
      <c r="C85" s="15" t="s">
        <v>173</v>
      </c>
      <c r="D85" s="6" t="s">
        <v>6</v>
      </c>
      <c r="E85" s="6" t="s">
        <v>6</v>
      </c>
      <c r="F85" s="6" t="s">
        <v>6</v>
      </c>
      <c r="G85" s="38">
        <f>SUM(G86:G86)</f>
        <v>0</v>
      </c>
      <c r="H85" s="38">
        <f>SUM(H86:H86)</f>
        <v>0</v>
      </c>
      <c r="I85" s="38">
        <f>G85+H85</f>
        <v>0</v>
      </c>
      <c r="J85" s="27"/>
      <c r="K85" s="38">
        <f>SUM(K86:K86)</f>
        <v>0</v>
      </c>
      <c r="L85" s="27"/>
      <c r="Y85" s="27"/>
      <c r="AI85" s="38">
        <f>SUM(Z86:Z86)</f>
        <v>0</v>
      </c>
      <c r="AJ85" s="38">
        <f>SUM(AA86:AA86)</f>
        <v>0</v>
      </c>
      <c r="AK85" s="38">
        <f>SUM(AB86:AB86)</f>
        <v>0</v>
      </c>
    </row>
    <row r="86" spans="1:48" ht="12.75">
      <c r="A86" s="5" t="s">
        <v>41</v>
      </c>
      <c r="B86" s="5" t="s">
        <v>92</v>
      </c>
      <c r="C86" s="5" t="s">
        <v>174</v>
      </c>
      <c r="D86" s="5" t="s">
        <v>195</v>
      </c>
      <c r="E86" s="19">
        <v>476.12654</v>
      </c>
      <c r="F86" s="19">
        <v>0</v>
      </c>
      <c r="G86" s="19">
        <f>E86*AE86</f>
        <v>0</v>
      </c>
      <c r="H86" s="19">
        <f>I86-G86</f>
        <v>0</v>
      </c>
      <c r="I86" s="19">
        <f>E86*F86</f>
        <v>0</v>
      </c>
      <c r="J86" s="19">
        <v>0</v>
      </c>
      <c r="K86" s="19">
        <f>E86*J86</f>
        <v>0</v>
      </c>
      <c r="L86" s="32" t="s">
        <v>212</v>
      </c>
      <c r="P86" s="35">
        <f>IF(AG86="5",I86,0)</f>
        <v>0</v>
      </c>
      <c r="R86" s="35">
        <f>IF(AG86="1",G86,0)</f>
        <v>0</v>
      </c>
      <c r="S86" s="35">
        <f>IF(AG86="1",H86,0)</f>
        <v>0</v>
      </c>
      <c r="T86" s="35">
        <f>IF(AG86="7",G86,0)</f>
        <v>0</v>
      </c>
      <c r="U86" s="35">
        <f>IF(AG86="7",H86,0)</f>
        <v>0</v>
      </c>
      <c r="V86" s="35">
        <f>IF(AG86="2",G86,0)</f>
        <v>0</v>
      </c>
      <c r="W86" s="35">
        <f>IF(AG86="2",H86,0)</f>
        <v>0</v>
      </c>
      <c r="X86" s="35">
        <f>IF(AG86="0",I86,0)</f>
        <v>0</v>
      </c>
      <c r="Y86" s="27"/>
      <c r="Z86" s="19">
        <f>IF(AD86=0,I86,0)</f>
        <v>0</v>
      </c>
      <c r="AA86" s="19">
        <f>IF(AD86=15,I86,0)</f>
        <v>0</v>
      </c>
      <c r="AB86" s="19">
        <f>IF(AD86=21,I86,0)</f>
        <v>0</v>
      </c>
      <c r="AD86" s="35">
        <v>21</v>
      </c>
      <c r="AE86" s="35">
        <f>F86*0</f>
        <v>0</v>
      </c>
      <c r="AF86" s="35">
        <f>F86*(1-0)</f>
        <v>0</v>
      </c>
      <c r="AG86" s="32" t="s">
        <v>11</v>
      </c>
      <c r="AM86" s="35">
        <f>E86*AE86</f>
        <v>0</v>
      </c>
      <c r="AN86" s="35">
        <f>E86*AF86</f>
        <v>0</v>
      </c>
      <c r="AO86" s="36" t="s">
        <v>239</v>
      </c>
      <c r="AP86" s="36" t="s">
        <v>249</v>
      </c>
      <c r="AQ86" s="27" t="s">
        <v>251</v>
      </c>
      <c r="AS86" s="35">
        <f>AM86+AN86</f>
        <v>0</v>
      </c>
      <c r="AT86" s="35">
        <f>F86/(100-AU86)*100</f>
        <v>0</v>
      </c>
      <c r="AU86" s="35">
        <v>0</v>
      </c>
      <c r="AV86" s="35">
        <f>K86</f>
        <v>0</v>
      </c>
    </row>
    <row r="87" spans="1:37" ht="12.75">
      <c r="A87" s="6"/>
      <c r="B87" s="15" t="s">
        <v>93</v>
      </c>
      <c r="C87" s="15" t="s">
        <v>175</v>
      </c>
      <c r="D87" s="6" t="s">
        <v>6</v>
      </c>
      <c r="E87" s="6" t="s">
        <v>6</v>
      </c>
      <c r="F87" s="6" t="s">
        <v>6</v>
      </c>
      <c r="G87" s="38">
        <f>SUM(G88:G90)</f>
        <v>0</v>
      </c>
      <c r="H87" s="38">
        <f>SUM(H88:H90)</f>
        <v>0</v>
      </c>
      <c r="I87" s="38">
        <f>G87+H87</f>
        <v>0</v>
      </c>
      <c r="J87" s="27"/>
      <c r="K87" s="38">
        <f>SUM(K88:K90)</f>
        <v>0</v>
      </c>
      <c r="L87" s="27"/>
      <c r="Y87" s="27"/>
      <c r="AI87" s="38">
        <f>SUM(Z88:Z90)</f>
        <v>0</v>
      </c>
      <c r="AJ87" s="38">
        <f>SUM(AA88:AA90)</f>
        <v>0</v>
      </c>
      <c r="AK87" s="38">
        <f>SUM(AB88:AB90)</f>
        <v>0</v>
      </c>
    </row>
    <row r="88" spans="1:48" ht="12.75">
      <c r="A88" s="5" t="s">
        <v>42</v>
      </c>
      <c r="B88" s="5" t="s">
        <v>94</v>
      </c>
      <c r="C88" s="5" t="s">
        <v>176</v>
      </c>
      <c r="D88" s="5" t="s">
        <v>195</v>
      </c>
      <c r="E88" s="19">
        <v>224</v>
      </c>
      <c r="F88" s="19">
        <v>0</v>
      </c>
      <c r="G88" s="19">
        <f>E88*AE88</f>
        <v>0</v>
      </c>
      <c r="H88" s="19">
        <f>I88-G88</f>
        <v>0</v>
      </c>
      <c r="I88" s="19">
        <f>E88*F88</f>
        <v>0</v>
      </c>
      <c r="J88" s="19">
        <v>0</v>
      </c>
      <c r="K88" s="19">
        <f>E88*J88</f>
        <v>0</v>
      </c>
      <c r="L88" s="32" t="s">
        <v>212</v>
      </c>
      <c r="P88" s="35">
        <f>IF(AG88="5",I88,0)</f>
        <v>0</v>
      </c>
      <c r="R88" s="35">
        <f>IF(AG88="1",G88,0)</f>
        <v>0</v>
      </c>
      <c r="S88" s="35">
        <f>IF(AG88="1",H88,0)</f>
        <v>0</v>
      </c>
      <c r="T88" s="35">
        <f>IF(AG88="7",G88,0)</f>
        <v>0</v>
      </c>
      <c r="U88" s="35">
        <f>IF(AG88="7",H88,0)</f>
        <v>0</v>
      </c>
      <c r="V88" s="35">
        <f>IF(AG88="2",G88,0)</f>
        <v>0</v>
      </c>
      <c r="W88" s="35">
        <f>IF(AG88="2",H88,0)</f>
        <v>0</v>
      </c>
      <c r="X88" s="35">
        <f>IF(AG88="0",I88,0)</f>
        <v>0</v>
      </c>
      <c r="Y88" s="27"/>
      <c r="Z88" s="19">
        <f>IF(AD88=0,I88,0)</f>
        <v>0</v>
      </c>
      <c r="AA88" s="19">
        <f>IF(AD88=15,I88,0)</f>
        <v>0</v>
      </c>
      <c r="AB88" s="19">
        <f>IF(AD88=21,I88,0)</f>
        <v>0</v>
      </c>
      <c r="AD88" s="35">
        <v>21</v>
      </c>
      <c r="AE88" s="35">
        <f>F88*0</f>
        <v>0</v>
      </c>
      <c r="AF88" s="35">
        <f>F88*(1-0)</f>
        <v>0</v>
      </c>
      <c r="AG88" s="32" t="s">
        <v>11</v>
      </c>
      <c r="AM88" s="35">
        <f>E88*AE88</f>
        <v>0</v>
      </c>
      <c r="AN88" s="35">
        <f>E88*AF88</f>
        <v>0</v>
      </c>
      <c r="AO88" s="36" t="s">
        <v>240</v>
      </c>
      <c r="AP88" s="36" t="s">
        <v>249</v>
      </c>
      <c r="AQ88" s="27" t="s">
        <v>251</v>
      </c>
      <c r="AS88" s="35">
        <f>AM88+AN88</f>
        <v>0</v>
      </c>
      <c r="AT88" s="35">
        <f>F88/(100-AU88)*100</f>
        <v>0</v>
      </c>
      <c r="AU88" s="35">
        <v>0</v>
      </c>
      <c r="AV88" s="35">
        <f>K88</f>
        <v>0</v>
      </c>
    </row>
    <row r="89" spans="2:12" ht="12.75">
      <c r="B89" s="14" t="s">
        <v>46</v>
      </c>
      <c r="C89" s="54" t="s">
        <v>177</v>
      </c>
      <c r="D89" s="55"/>
      <c r="E89" s="55"/>
      <c r="F89" s="55"/>
      <c r="G89" s="55"/>
      <c r="H89" s="55"/>
      <c r="I89" s="55"/>
      <c r="J89" s="55"/>
      <c r="K89" s="55"/>
      <c r="L89" s="55"/>
    </row>
    <row r="90" spans="1:48" ht="12.75">
      <c r="A90" s="5" t="s">
        <v>43</v>
      </c>
      <c r="B90" s="5" t="s">
        <v>95</v>
      </c>
      <c r="C90" s="5" t="s">
        <v>178</v>
      </c>
      <c r="D90" s="5" t="s">
        <v>195</v>
      </c>
      <c r="E90" s="19">
        <v>28</v>
      </c>
      <c r="F90" s="19">
        <v>0</v>
      </c>
      <c r="G90" s="19">
        <f>E90*AE90</f>
        <v>0</v>
      </c>
      <c r="H90" s="19">
        <f>I90-G90</f>
        <v>0</v>
      </c>
      <c r="I90" s="19">
        <f>E90*F90</f>
        <v>0</v>
      </c>
      <c r="J90" s="19">
        <v>0</v>
      </c>
      <c r="K90" s="19">
        <f>E90*J90</f>
        <v>0</v>
      </c>
      <c r="L90" s="32" t="s">
        <v>212</v>
      </c>
      <c r="P90" s="35">
        <f>IF(AG90="5",I90,0)</f>
        <v>0</v>
      </c>
      <c r="R90" s="35">
        <f>IF(AG90="1",G90,0)</f>
        <v>0</v>
      </c>
      <c r="S90" s="35">
        <f>IF(AG90="1",H90,0)</f>
        <v>0</v>
      </c>
      <c r="T90" s="35">
        <f>IF(AG90="7",G90,0)</f>
        <v>0</v>
      </c>
      <c r="U90" s="35">
        <f>IF(AG90="7",H90,0)</f>
        <v>0</v>
      </c>
      <c r="V90" s="35">
        <f>IF(AG90="2",G90,0)</f>
        <v>0</v>
      </c>
      <c r="W90" s="35">
        <f>IF(AG90="2",H90,0)</f>
        <v>0</v>
      </c>
      <c r="X90" s="35">
        <f>IF(AG90="0",I90,0)</f>
        <v>0</v>
      </c>
      <c r="Y90" s="27"/>
      <c r="Z90" s="19">
        <f>IF(AD90=0,I90,0)</f>
        <v>0</v>
      </c>
      <c r="AA90" s="19">
        <f>IF(AD90=15,I90,0)</f>
        <v>0</v>
      </c>
      <c r="AB90" s="19">
        <f>IF(AD90=21,I90,0)</f>
        <v>0</v>
      </c>
      <c r="AD90" s="35">
        <v>21</v>
      </c>
      <c r="AE90" s="35">
        <f>F90*0</f>
        <v>0</v>
      </c>
      <c r="AF90" s="35">
        <f>F90*(1-0)</f>
        <v>0</v>
      </c>
      <c r="AG90" s="32" t="s">
        <v>11</v>
      </c>
      <c r="AM90" s="35">
        <f>E90*AE90</f>
        <v>0</v>
      </c>
      <c r="AN90" s="35">
        <f>E90*AF90</f>
        <v>0</v>
      </c>
      <c r="AO90" s="36" t="s">
        <v>240</v>
      </c>
      <c r="AP90" s="36" t="s">
        <v>249</v>
      </c>
      <c r="AQ90" s="27" t="s">
        <v>251</v>
      </c>
      <c r="AS90" s="35">
        <f>AM90+AN90</f>
        <v>0</v>
      </c>
      <c r="AT90" s="35">
        <f>F90/(100-AU90)*100</f>
        <v>0</v>
      </c>
      <c r="AU90" s="35">
        <v>0</v>
      </c>
      <c r="AV90" s="35">
        <f>K90</f>
        <v>0</v>
      </c>
    </row>
    <row r="91" spans="1:37" ht="12.75">
      <c r="A91" s="6"/>
      <c r="B91" s="15"/>
      <c r="C91" s="15" t="s">
        <v>179</v>
      </c>
      <c r="D91" s="6" t="s">
        <v>6</v>
      </c>
      <c r="E91" s="6" t="s">
        <v>6</v>
      </c>
      <c r="F91" s="6" t="s">
        <v>6</v>
      </c>
      <c r="G91" s="38">
        <f>SUM(G92:G93)</f>
        <v>0</v>
      </c>
      <c r="H91" s="38">
        <f>SUM(H92:H93)</f>
        <v>0</v>
      </c>
      <c r="I91" s="38">
        <f>G91+H91</f>
        <v>0</v>
      </c>
      <c r="J91" s="27"/>
      <c r="K91" s="38">
        <f>SUM(K92:K93)</f>
        <v>20</v>
      </c>
      <c r="L91" s="27"/>
      <c r="Y91" s="27"/>
      <c r="AI91" s="38">
        <f>SUM(Z92:Z93)</f>
        <v>0</v>
      </c>
      <c r="AJ91" s="38">
        <f>SUM(AA92:AA93)</f>
        <v>0</v>
      </c>
      <c r="AK91" s="38">
        <f>SUM(AB92:AB93)</f>
        <v>0</v>
      </c>
    </row>
    <row r="92" spans="1:48" ht="12.75">
      <c r="A92" s="7" t="s">
        <v>44</v>
      </c>
      <c r="B92" s="7" t="s">
        <v>96</v>
      </c>
      <c r="C92" s="7" t="s">
        <v>180</v>
      </c>
      <c r="D92" s="7" t="s">
        <v>190</v>
      </c>
      <c r="E92" s="20">
        <v>33</v>
      </c>
      <c r="F92" s="20">
        <v>0</v>
      </c>
      <c r="G92" s="20">
        <f>E92*AE92</f>
        <v>0</v>
      </c>
      <c r="H92" s="20">
        <f>I92-G92</f>
        <v>0</v>
      </c>
      <c r="I92" s="20">
        <f>E92*F92</f>
        <v>0</v>
      </c>
      <c r="J92" s="20">
        <v>0.6</v>
      </c>
      <c r="K92" s="20">
        <f>E92*J92</f>
        <v>19.8</v>
      </c>
      <c r="L92" s="33" t="s">
        <v>212</v>
      </c>
      <c r="P92" s="35">
        <f>IF(AG92="5",I92,0)</f>
        <v>0</v>
      </c>
      <c r="R92" s="35">
        <f>IF(AG92="1",G92,0)</f>
        <v>0</v>
      </c>
      <c r="S92" s="35">
        <f>IF(AG92="1",H92,0)</f>
        <v>0</v>
      </c>
      <c r="T92" s="35">
        <f>IF(AG92="7",G92,0)</f>
        <v>0</v>
      </c>
      <c r="U92" s="35">
        <f>IF(AG92="7",H92,0)</f>
        <v>0</v>
      </c>
      <c r="V92" s="35">
        <f>IF(AG92="2",G92,0)</f>
        <v>0</v>
      </c>
      <c r="W92" s="35">
        <f>IF(AG92="2",H92,0)</f>
        <v>0</v>
      </c>
      <c r="X92" s="35">
        <f>IF(AG92="0",I92,0)</f>
        <v>0</v>
      </c>
      <c r="Y92" s="27"/>
      <c r="Z92" s="20">
        <f>IF(AD92=0,I92,0)</f>
        <v>0</v>
      </c>
      <c r="AA92" s="20">
        <f>IF(AD92=15,I92,0)</f>
        <v>0</v>
      </c>
      <c r="AB92" s="20">
        <f>IF(AD92=21,I92,0)</f>
        <v>0</v>
      </c>
      <c r="AD92" s="35">
        <v>21</v>
      </c>
      <c r="AE92" s="35">
        <f>F92*1</f>
        <v>0</v>
      </c>
      <c r="AF92" s="35">
        <f>F92*(1-1)</f>
        <v>0</v>
      </c>
      <c r="AG92" s="33" t="s">
        <v>222</v>
      </c>
      <c r="AM92" s="35">
        <f>E92*AE92</f>
        <v>0</v>
      </c>
      <c r="AN92" s="35">
        <f>E92*AF92</f>
        <v>0</v>
      </c>
      <c r="AO92" s="36" t="s">
        <v>241</v>
      </c>
      <c r="AP92" s="36" t="s">
        <v>250</v>
      </c>
      <c r="AQ92" s="27" t="s">
        <v>251</v>
      </c>
      <c r="AS92" s="35">
        <f>AM92+AN92</f>
        <v>0</v>
      </c>
      <c r="AT92" s="35">
        <f>F92/(100-AU92)*100</f>
        <v>0</v>
      </c>
      <c r="AU92" s="35">
        <v>0</v>
      </c>
      <c r="AV92" s="35">
        <f>K92</f>
        <v>19.8</v>
      </c>
    </row>
    <row r="93" spans="1:48" ht="12.75">
      <c r="A93" s="7" t="s">
        <v>45</v>
      </c>
      <c r="B93" s="7" t="s">
        <v>97</v>
      </c>
      <c r="C93" s="7" t="s">
        <v>181</v>
      </c>
      <c r="D93" s="7" t="s">
        <v>194</v>
      </c>
      <c r="E93" s="20">
        <v>100</v>
      </c>
      <c r="F93" s="20">
        <v>0</v>
      </c>
      <c r="G93" s="20">
        <f>E93*AE93</f>
        <v>0</v>
      </c>
      <c r="H93" s="20">
        <f>I93-G93</f>
        <v>0</v>
      </c>
      <c r="I93" s="20">
        <f>E93*F93</f>
        <v>0</v>
      </c>
      <c r="J93" s="20">
        <v>0.002</v>
      </c>
      <c r="K93" s="20">
        <f>E93*J93</f>
        <v>0.2</v>
      </c>
      <c r="L93" s="33" t="s">
        <v>212</v>
      </c>
      <c r="P93" s="35">
        <f>IF(AG93="5",I93,0)</f>
        <v>0</v>
      </c>
      <c r="R93" s="35">
        <f>IF(AG93="1",G93,0)</f>
        <v>0</v>
      </c>
      <c r="S93" s="35">
        <f>IF(AG93="1",H93,0)</f>
        <v>0</v>
      </c>
      <c r="T93" s="35">
        <f>IF(AG93="7",G93,0)</f>
        <v>0</v>
      </c>
      <c r="U93" s="35">
        <f>IF(AG93="7",H93,0)</f>
        <v>0</v>
      </c>
      <c r="V93" s="35">
        <f>IF(AG93="2",G93,0)</f>
        <v>0</v>
      </c>
      <c r="W93" s="35">
        <f>IF(AG93="2",H93,0)</f>
        <v>0</v>
      </c>
      <c r="X93" s="35">
        <f>IF(AG93="0",I93,0)</f>
        <v>0</v>
      </c>
      <c r="Y93" s="27"/>
      <c r="Z93" s="20">
        <f>IF(AD93=0,I93,0)</f>
        <v>0</v>
      </c>
      <c r="AA93" s="20">
        <f>IF(AD93=15,I93,0)</f>
        <v>0</v>
      </c>
      <c r="AB93" s="20">
        <f>IF(AD93=21,I93,0)</f>
        <v>0</v>
      </c>
      <c r="AD93" s="35">
        <v>21</v>
      </c>
      <c r="AE93" s="35">
        <f>F93*1</f>
        <v>0</v>
      </c>
      <c r="AF93" s="35">
        <f>F93*(1-1)</f>
        <v>0</v>
      </c>
      <c r="AG93" s="33" t="s">
        <v>222</v>
      </c>
      <c r="AM93" s="35">
        <f>E93*AE93</f>
        <v>0</v>
      </c>
      <c r="AN93" s="35">
        <f>E93*AF93</f>
        <v>0</v>
      </c>
      <c r="AO93" s="36" t="s">
        <v>241</v>
      </c>
      <c r="AP93" s="36" t="s">
        <v>250</v>
      </c>
      <c r="AQ93" s="27" t="s">
        <v>251</v>
      </c>
      <c r="AS93" s="35">
        <f>AM93+AN93</f>
        <v>0</v>
      </c>
      <c r="AT93" s="35">
        <f>F93/(100-AU93)*100</f>
        <v>0</v>
      </c>
      <c r="AU93" s="35">
        <v>0</v>
      </c>
      <c r="AV93" s="35">
        <f>K93</f>
        <v>0.2</v>
      </c>
    </row>
    <row r="94" spans="1:12" ht="12.75">
      <c r="A94" s="8"/>
      <c r="B94" s="16" t="s">
        <v>46</v>
      </c>
      <c r="C94" s="56" t="s">
        <v>182</v>
      </c>
      <c r="D94" s="57"/>
      <c r="E94" s="57"/>
      <c r="F94" s="57"/>
      <c r="G94" s="57"/>
      <c r="H94" s="57"/>
      <c r="I94" s="57"/>
      <c r="J94" s="57"/>
      <c r="K94" s="57"/>
      <c r="L94" s="57"/>
    </row>
    <row r="95" spans="1:12" ht="12.75">
      <c r="A95" s="9"/>
      <c r="B95" s="9"/>
      <c r="C95" s="9"/>
      <c r="D95" s="9"/>
      <c r="E95" s="9"/>
      <c r="F95" s="9"/>
      <c r="G95" s="58" t="s">
        <v>202</v>
      </c>
      <c r="H95" s="59"/>
      <c r="I95" s="39">
        <f>I12+I22+I28+I32+I35+I40+I44+I47+I50+I53+I57+I59+I66+I71+I74+I77+I85+I87+I91</f>
        <v>0</v>
      </c>
      <c r="J95" s="9"/>
      <c r="K95" s="9"/>
      <c r="L95" s="9"/>
    </row>
    <row r="96" ht="11.25" customHeight="1">
      <c r="A96" s="10" t="s">
        <v>46</v>
      </c>
    </row>
    <row r="97" spans="1:14" ht="12.75">
      <c r="A97" s="60"/>
      <c r="B97" s="61"/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</sheetData>
  <sheetProtection/>
  <mergeCells count="54">
    <mergeCell ref="A1:L1"/>
    <mergeCell ref="A2:B3"/>
    <mergeCell ref="C2:C3"/>
    <mergeCell ref="D2:E3"/>
    <mergeCell ref="F2:G3"/>
    <mergeCell ref="H2:H3"/>
    <mergeCell ref="I2:L3"/>
    <mergeCell ref="A4:B5"/>
    <mergeCell ref="C4:C5"/>
    <mergeCell ref="D4:E5"/>
    <mergeCell ref="F4:G5"/>
    <mergeCell ref="H4:H5"/>
    <mergeCell ref="I4:L5"/>
    <mergeCell ref="A6:B7"/>
    <mergeCell ref="C6:C7"/>
    <mergeCell ref="D6:E7"/>
    <mergeCell ref="F6:G7"/>
    <mergeCell ref="H6:H7"/>
    <mergeCell ref="I6:L7"/>
    <mergeCell ref="A8:B9"/>
    <mergeCell ref="C8:C9"/>
    <mergeCell ref="D8:E9"/>
    <mergeCell ref="F8:G9"/>
    <mergeCell ref="H8:H9"/>
    <mergeCell ref="I8:L9"/>
    <mergeCell ref="G10:I10"/>
    <mergeCell ref="J10:K10"/>
    <mergeCell ref="C18:L18"/>
    <mergeCell ref="C20:L20"/>
    <mergeCell ref="C24:L24"/>
    <mergeCell ref="C27:L27"/>
    <mergeCell ref="C30:L30"/>
    <mergeCell ref="C34:L34"/>
    <mergeCell ref="C37:L37"/>
    <mergeCell ref="C39:L39"/>
    <mergeCell ref="C43:L43"/>
    <mergeCell ref="C46:L46"/>
    <mergeCell ref="C81:L81"/>
    <mergeCell ref="C49:L49"/>
    <mergeCell ref="C52:L52"/>
    <mergeCell ref="C55:L55"/>
    <mergeCell ref="C61:L61"/>
    <mergeCell ref="C63:L63"/>
    <mergeCell ref="C65:L65"/>
    <mergeCell ref="C83:L83"/>
    <mergeCell ref="C89:L89"/>
    <mergeCell ref="C94:L94"/>
    <mergeCell ref="G95:H95"/>
    <mergeCell ref="A97:N97"/>
    <mergeCell ref="C68:L68"/>
    <mergeCell ref="C70:L70"/>
    <mergeCell ref="C73:L73"/>
    <mergeCell ref="C76:L76"/>
    <mergeCell ref="C79:L79"/>
  </mergeCells>
  <printOptions/>
  <pageMargins left="0.394" right="0.394" top="0.591" bottom="0.591" header="0.5" footer="0.5"/>
  <pageSetup fitToHeight="0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I10" sqref="I10:I1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3"/>
      <c r="B1" s="8"/>
      <c r="C1" s="105" t="s">
        <v>266</v>
      </c>
      <c r="D1" s="106"/>
      <c r="E1" s="106"/>
      <c r="F1" s="106"/>
      <c r="G1" s="106"/>
      <c r="H1" s="106"/>
      <c r="I1" s="106"/>
    </row>
    <row r="2" spans="1:10" ht="12.75">
      <c r="A2" s="74" t="s">
        <v>1</v>
      </c>
      <c r="B2" s="75"/>
      <c r="C2" s="76" t="str">
        <f>'Stavební rozpočet'!C2</f>
        <v>Sportoviště Andělohorská</v>
      </c>
      <c r="D2" s="59"/>
      <c r="E2" s="79" t="s">
        <v>203</v>
      </c>
      <c r="F2" s="79" t="s">
        <v>297</v>
      </c>
      <c r="G2" s="75"/>
      <c r="H2" s="79" t="s">
        <v>291</v>
      </c>
      <c r="I2" s="107" t="s">
        <v>300</v>
      </c>
      <c r="J2" s="1"/>
    </row>
    <row r="3" spans="1:10" ht="12.75">
      <c r="A3" s="71"/>
      <c r="B3" s="61"/>
      <c r="C3" s="77"/>
      <c r="D3" s="77"/>
      <c r="E3" s="61"/>
      <c r="F3" s="61"/>
      <c r="G3" s="61"/>
      <c r="H3" s="61"/>
      <c r="I3" s="69"/>
      <c r="J3" s="1"/>
    </row>
    <row r="4" spans="1:10" ht="12.75">
      <c r="A4" s="65" t="s">
        <v>2</v>
      </c>
      <c r="B4" s="61"/>
      <c r="C4" s="60" t="str">
        <f>'Stavební rozpočet'!C4</f>
        <v>Sportoviště</v>
      </c>
      <c r="D4" s="61"/>
      <c r="E4" s="60" t="s">
        <v>204</v>
      </c>
      <c r="F4" s="60" t="s">
        <v>298</v>
      </c>
      <c r="G4" s="61"/>
      <c r="H4" s="60" t="s">
        <v>291</v>
      </c>
      <c r="I4" s="104"/>
      <c r="J4" s="1"/>
    </row>
    <row r="5" spans="1:10" ht="12.75">
      <c r="A5" s="71"/>
      <c r="B5" s="61"/>
      <c r="C5" s="61"/>
      <c r="D5" s="61"/>
      <c r="E5" s="61"/>
      <c r="F5" s="61"/>
      <c r="G5" s="61"/>
      <c r="H5" s="61"/>
      <c r="I5" s="69"/>
      <c r="J5" s="1"/>
    </row>
    <row r="6" spans="1:10" ht="12.75">
      <c r="A6" s="65" t="s">
        <v>3</v>
      </c>
      <c r="B6" s="61"/>
      <c r="C6" s="60" t="str">
        <f>'Stavební rozpočet'!C6</f>
        <v>Chrastava , Andělohorská ulice</v>
      </c>
      <c r="D6" s="61"/>
      <c r="E6" s="60" t="s">
        <v>205</v>
      </c>
      <c r="F6" s="60" t="str">
        <f>'Stavební rozpočet'!I6</f>
        <v> </v>
      </c>
      <c r="G6" s="61"/>
      <c r="H6" s="60" t="s">
        <v>291</v>
      </c>
      <c r="I6" s="104"/>
      <c r="J6" s="1"/>
    </row>
    <row r="7" spans="1:10" ht="12.75">
      <c r="A7" s="71"/>
      <c r="B7" s="61"/>
      <c r="C7" s="61"/>
      <c r="D7" s="61"/>
      <c r="E7" s="61"/>
      <c r="F7" s="61"/>
      <c r="G7" s="61"/>
      <c r="H7" s="61"/>
      <c r="I7" s="69"/>
      <c r="J7" s="1"/>
    </row>
    <row r="8" spans="1:10" ht="12.75">
      <c r="A8" s="65" t="s">
        <v>184</v>
      </c>
      <c r="B8" s="61"/>
      <c r="C8" s="60" t="str">
        <f>'Stavební rozpočet'!F4</f>
        <v> </v>
      </c>
      <c r="D8" s="61"/>
      <c r="E8" s="60" t="s">
        <v>185</v>
      </c>
      <c r="F8" s="60" t="str">
        <f>'Stavební rozpočet'!F6</f>
        <v> </v>
      </c>
      <c r="G8" s="61"/>
      <c r="H8" s="68" t="s">
        <v>292</v>
      </c>
      <c r="I8" s="104" t="s">
        <v>45</v>
      </c>
      <c r="J8" s="1"/>
    </row>
    <row r="9" spans="1:10" ht="12.75">
      <c r="A9" s="71"/>
      <c r="B9" s="61"/>
      <c r="C9" s="61"/>
      <c r="D9" s="61"/>
      <c r="E9" s="61"/>
      <c r="F9" s="61"/>
      <c r="G9" s="61"/>
      <c r="H9" s="61"/>
      <c r="I9" s="69"/>
      <c r="J9" s="1"/>
    </row>
    <row r="10" spans="1:10" ht="12.75">
      <c r="A10" s="65" t="s">
        <v>4</v>
      </c>
      <c r="B10" s="61"/>
      <c r="C10" s="60">
        <f>'Stavební rozpočet'!C8</f>
        <v>8233315</v>
      </c>
      <c r="D10" s="61"/>
      <c r="E10" s="60" t="s">
        <v>206</v>
      </c>
      <c r="F10" s="60" t="s">
        <v>299</v>
      </c>
      <c r="G10" s="61"/>
      <c r="H10" s="68" t="s">
        <v>293</v>
      </c>
      <c r="I10" s="102" t="str">
        <f>'Stavební rozpočet'!F8</f>
        <v>28.11.2017</v>
      </c>
      <c r="J10" s="1"/>
    </row>
    <row r="11" spans="1:10" ht="12.75">
      <c r="A11" s="100"/>
      <c r="B11" s="101"/>
      <c r="C11" s="101"/>
      <c r="D11" s="101"/>
      <c r="E11" s="101"/>
      <c r="F11" s="101"/>
      <c r="G11" s="101"/>
      <c r="H11" s="101"/>
      <c r="I11" s="103"/>
      <c r="J11" s="1"/>
    </row>
    <row r="12" spans="1:9" ht="23.25" customHeight="1">
      <c r="A12" s="96" t="s">
        <v>252</v>
      </c>
      <c r="B12" s="97"/>
      <c r="C12" s="97"/>
      <c r="D12" s="97"/>
      <c r="E12" s="97"/>
      <c r="F12" s="97"/>
      <c r="G12" s="97"/>
      <c r="H12" s="97"/>
      <c r="I12" s="97"/>
    </row>
    <row r="13" spans="1:10" ht="26.25" customHeight="1">
      <c r="A13" s="41" t="s">
        <v>253</v>
      </c>
      <c r="B13" s="98" t="s">
        <v>264</v>
      </c>
      <c r="C13" s="99"/>
      <c r="D13" s="41" t="s">
        <v>267</v>
      </c>
      <c r="E13" s="98" t="s">
        <v>276</v>
      </c>
      <c r="F13" s="99"/>
      <c r="G13" s="41" t="s">
        <v>277</v>
      </c>
      <c r="H13" s="98" t="s">
        <v>294</v>
      </c>
      <c r="I13" s="99"/>
      <c r="J13" s="1"/>
    </row>
    <row r="14" spans="1:10" ht="15" customHeight="1">
      <c r="A14" s="42" t="s">
        <v>254</v>
      </c>
      <c r="B14" s="46" t="s">
        <v>265</v>
      </c>
      <c r="C14" s="48">
        <f>SUM('Stavební rozpočet'!R12:R94)</f>
        <v>0</v>
      </c>
      <c r="D14" s="94" t="s">
        <v>268</v>
      </c>
      <c r="E14" s="95"/>
      <c r="F14" s="48">
        <v>0</v>
      </c>
      <c r="G14" s="94" t="s">
        <v>278</v>
      </c>
      <c r="H14" s="95"/>
      <c r="I14" s="48">
        <v>0</v>
      </c>
      <c r="J14" s="1"/>
    </row>
    <row r="15" spans="1:10" ht="15" customHeight="1">
      <c r="A15" s="43"/>
      <c r="B15" s="46" t="s">
        <v>207</v>
      </c>
      <c r="C15" s="48">
        <f>SUM('Stavební rozpočet'!S12:S94)</f>
        <v>0</v>
      </c>
      <c r="D15" s="94" t="s">
        <v>269</v>
      </c>
      <c r="E15" s="95"/>
      <c r="F15" s="48">
        <v>0</v>
      </c>
      <c r="G15" s="94" t="s">
        <v>279</v>
      </c>
      <c r="H15" s="95"/>
      <c r="I15" s="48">
        <v>0</v>
      </c>
      <c r="J15" s="1"/>
    </row>
    <row r="16" spans="1:10" ht="15" customHeight="1">
      <c r="A16" s="42" t="s">
        <v>255</v>
      </c>
      <c r="B16" s="46" t="s">
        <v>265</v>
      </c>
      <c r="C16" s="48">
        <f>SUM('Stavební rozpočet'!T12:T94)</f>
        <v>0</v>
      </c>
      <c r="D16" s="94" t="s">
        <v>270</v>
      </c>
      <c r="E16" s="95"/>
      <c r="F16" s="48">
        <v>0</v>
      </c>
      <c r="G16" s="94" t="s">
        <v>280</v>
      </c>
      <c r="H16" s="95"/>
      <c r="I16" s="48">
        <v>0</v>
      </c>
      <c r="J16" s="1"/>
    </row>
    <row r="17" spans="1:10" ht="15" customHeight="1">
      <c r="A17" s="43"/>
      <c r="B17" s="46" t="s">
        <v>207</v>
      </c>
      <c r="C17" s="48">
        <f>SUM('Stavební rozpočet'!U12:U94)</f>
        <v>0</v>
      </c>
      <c r="D17" s="94"/>
      <c r="E17" s="95"/>
      <c r="F17" s="49"/>
      <c r="G17" s="94" t="s">
        <v>281</v>
      </c>
      <c r="H17" s="95"/>
      <c r="I17" s="48">
        <v>0</v>
      </c>
      <c r="J17" s="1"/>
    </row>
    <row r="18" spans="1:10" ht="15" customHeight="1">
      <c r="A18" s="42" t="s">
        <v>256</v>
      </c>
      <c r="B18" s="46" t="s">
        <v>265</v>
      </c>
      <c r="C18" s="48">
        <f>SUM('Stavební rozpočet'!V12:V94)</f>
        <v>0</v>
      </c>
      <c r="D18" s="94"/>
      <c r="E18" s="95"/>
      <c r="F18" s="49"/>
      <c r="G18" s="94" t="s">
        <v>282</v>
      </c>
      <c r="H18" s="95"/>
      <c r="I18" s="48">
        <v>0</v>
      </c>
      <c r="J18" s="1"/>
    </row>
    <row r="19" spans="1:10" ht="15" customHeight="1">
      <c r="A19" s="43"/>
      <c r="B19" s="46" t="s">
        <v>207</v>
      </c>
      <c r="C19" s="48">
        <f>SUM('Stavební rozpočet'!W12:W94)</f>
        <v>0</v>
      </c>
      <c r="D19" s="94"/>
      <c r="E19" s="95"/>
      <c r="F19" s="49"/>
      <c r="G19" s="94" t="s">
        <v>283</v>
      </c>
      <c r="H19" s="95"/>
      <c r="I19" s="48">
        <v>0</v>
      </c>
      <c r="J19" s="1"/>
    </row>
    <row r="20" spans="1:10" ht="15" customHeight="1">
      <c r="A20" s="92" t="s">
        <v>179</v>
      </c>
      <c r="B20" s="93"/>
      <c r="C20" s="48">
        <f>SUM('Stavební rozpočet'!X12:X94)</f>
        <v>0</v>
      </c>
      <c r="D20" s="94"/>
      <c r="E20" s="95"/>
      <c r="F20" s="49"/>
      <c r="G20" s="94"/>
      <c r="H20" s="95"/>
      <c r="I20" s="49"/>
      <c r="J20" s="1"/>
    </row>
    <row r="21" spans="1:10" ht="15" customHeight="1">
      <c r="A21" s="92" t="s">
        <v>257</v>
      </c>
      <c r="B21" s="93"/>
      <c r="C21" s="48">
        <f>SUM('Stavební rozpočet'!P12:P94)</f>
        <v>0</v>
      </c>
      <c r="D21" s="94"/>
      <c r="E21" s="95"/>
      <c r="F21" s="49"/>
      <c r="G21" s="94"/>
      <c r="H21" s="95"/>
      <c r="I21" s="49"/>
      <c r="J21" s="1"/>
    </row>
    <row r="22" spans="1:10" ht="16.5" customHeight="1">
      <c r="A22" s="92" t="s">
        <v>258</v>
      </c>
      <c r="B22" s="93"/>
      <c r="C22" s="48">
        <f>SUM(C14:C21)</f>
        <v>0</v>
      </c>
      <c r="D22" s="92" t="s">
        <v>271</v>
      </c>
      <c r="E22" s="93"/>
      <c r="F22" s="48">
        <f>SUM(F14:F21)</f>
        <v>0</v>
      </c>
      <c r="G22" s="92" t="s">
        <v>284</v>
      </c>
      <c r="H22" s="93"/>
      <c r="I22" s="48">
        <f>SUM(I14:I21)</f>
        <v>0</v>
      </c>
      <c r="J22" s="1"/>
    </row>
    <row r="23" spans="1:10" ht="15" customHeight="1">
      <c r="A23" s="9"/>
      <c r="B23" s="9"/>
      <c r="C23" s="28"/>
      <c r="D23" s="92" t="s">
        <v>272</v>
      </c>
      <c r="E23" s="93"/>
      <c r="F23" s="50">
        <v>0</v>
      </c>
      <c r="G23" s="92" t="s">
        <v>285</v>
      </c>
      <c r="H23" s="93"/>
      <c r="I23" s="48">
        <v>0</v>
      </c>
      <c r="J23" s="1"/>
    </row>
    <row r="24" spans="4:10" ht="15" customHeight="1">
      <c r="D24" s="9"/>
      <c r="E24" s="9"/>
      <c r="F24" s="51"/>
      <c r="G24" s="92" t="s">
        <v>286</v>
      </c>
      <c r="H24" s="93"/>
      <c r="I24" s="48">
        <v>0</v>
      </c>
      <c r="J24" s="1"/>
    </row>
    <row r="25" spans="6:10" ht="15" customHeight="1">
      <c r="F25" s="29"/>
      <c r="G25" s="92" t="s">
        <v>287</v>
      </c>
      <c r="H25" s="93"/>
      <c r="I25" s="48">
        <v>0</v>
      </c>
      <c r="J25" s="1"/>
    </row>
    <row r="26" spans="1:9" ht="12.75">
      <c r="A26" s="8"/>
      <c r="B26" s="8"/>
      <c r="C26" s="8"/>
      <c r="G26" s="9"/>
      <c r="H26" s="9"/>
      <c r="I26" s="9"/>
    </row>
    <row r="27" spans="1:9" ht="15" customHeight="1">
      <c r="A27" s="87" t="s">
        <v>259</v>
      </c>
      <c r="B27" s="88"/>
      <c r="C27" s="52">
        <f>SUM('Stavební rozpočet'!Z12:Z94)</f>
        <v>0</v>
      </c>
      <c r="D27" s="40"/>
      <c r="E27" s="8"/>
      <c r="F27" s="8"/>
      <c r="G27" s="8"/>
      <c r="H27" s="8"/>
      <c r="I27" s="8"/>
    </row>
    <row r="28" spans="1:10" ht="15" customHeight="1">
      <c r="A28" s="87" t="s">
        <v>260</v>
      </c>
      <c r="B28" s="88"/>
      <c r="C28" s="52">
        <f>SUM('Stavební rozpočet'!AA12:AA94)</f>
        <v>0</v>
      </c>
      <c r="D28" s="87" t="s">
        <v>273</v>
      </c>
      <c r="E28" s="88"/>
      <c r="F28" s="52">
        <f>ROUND(C28*(15/100),2)</f>
        <v>0</v>
      </c>
      <c r="G28" s="87" t="s">
        <v>288</v>
      </c>
      <c r="H28" s="88"/>
      <c r="I28" s="52">
        <f>SUM(C27:C29)</f>
        <v>0</v>
      </c>
      <c r="J28" s="1"/>
    </row>
    <row r="29" spans="1:10" ht="15" customHeight="1">
      <c r="A29" s="87" t="s">
        <v>261</v>
      </c>
      <c r="B29" s="88"/>
      <c r="C29" s="52">
        <f>SUM('Stavební rozpočet'!AB12:AB94)+(F22+I22+F23+I23+I24+I25)</f>
        <v>0</v>
      </c>
      <c r="D29" s="87" t="s">
        <v>274</v>
      </c>
      <c r="E29" s="88"/>
      <c r="F29" s="52">
        <f>ROUND(C29*(21/100),2)</f>
        <v>0</v>
      </c>
      <c r="G29" s="87" t="s">
        <v>289</v>
      </c>
      <c r="H29" s="88"/>
      <c r="I29" s="52">
        <f>SUM(F28:F29)+I28</f>
        <v>0</v>
      </c>
      <c r="J29" s="1"/>
    </row>
    <row r="30" spans="1:9" ht="12.75">
      <c r="A30" s="44"/>
      <c r="B30" s="44"/>
      <c r="C30" s="44"/>
      <c r="D30" s="44"/>
      <c r="E30" s="44"/>
      <c r="F30" s="44"/>
      <c r="G30" s="44"/>
      <c r="H30" s="44"/>
      <c r="I30" s="44"/>
    </row>
    <row r="31" spans="1:10" ht="14.25" customHeight="1">
      <c r="A31" s="89" t="s">
        <v>262</v>
      </c>
      <c r="B31" s="90"/>
      <c r="C31" s="91"/>
      <c r="D31" s="89" t="s">
        <v>275</v>
      </c>
      <c r="E31" s="90"/>
      <c r="F31" s="91"/>
      <c r="G31" s="89" t="s">
        <v>290</v>
      </c>
      <c r="H31" s="90"/>
      <c r="I31" s="91"/>
      <c r="J31" s="34"/>
    </row>
    <row r="32" spans="1:10" ht="14.25" customHeight="1">
      <c r="A32" s="81"/>
      <c r="B32" s="82"/>
      <c r="C32" s="83"/>
      <c r="D32" s="81"/>
      <c r="E32" s="82"/>
      <c r="F32" s="83"/>
      <c r="G32" s="81"/>
      <c r="H32" s="82"/>
      <c r="I32" s="83"/>
      <c r="J32" s="34"/>
    </row>
    <row r="33" spans="1:10" ht="14.25" customHeight="1">
      <c r="A33" s="81"/>
      <c r="B33" s="82"/>
      <c r="C33" s="83"/>
      <c r="D33" s="81"/>
      <c r="E33" s="82"/>
      <c r="F33" s="83"/>
      <c r="G33" s="81"/>
      <c r="H33" s="82"/>
      <c r="I33" s="83"/>
      <c r="J33" s="34"/>
    </row>
    <row r="34" spans="1:10" ht="14.25" customHeight="1">
      <c r="A34" s="81"/>
      <c r="B34" s="82"/>
      <c r="C34" s="83"/>
      <c r="D34" s="81"/>
      <c r="E34" s="82"/>
      <c r="F34" s="83"/>
      <c r="G34" s="81"/>
      <c r="H34" s="82"/>
      <c r="I34" s="83"/>
      <c r="J34" s="34"/>
    </row>
    <row r="35" spans="1:10" ht="14.25" customHeight="1">
      <c r="A35" s="84" t="s">
        <v>263</v>
      </c>
      <c r="B35" s="85"/>
      <c r="C35" s="86"/>
      <c r="D35" s="84" t="s">
        <v>263</v>
      </c>
      <c r="E35" s="85"/>
      <c r="F35" s="86"/>
      <c r="G35" s="84" t="s">
        <v>263</v>
      </c>
      <c r="H35" s="85"/>
      <c r="I35" s="86"/>
      <c r="J35" s="34"/>
    </row>
    <row r="36" spans="1:9" ht="11.25" customHeight="1">
      <c r="A36" s="45" t="s">
        <v>46</v>
      </c>
      <c r="B36" s="47"/>
      <c r="C36" s="47"/>
      <c r="D36" s="47"/>
      <c r="E36" s="47"/>
      <c r="F36" s="47"/>
      <c r="G36" s="47"/>
      <c r="H36" s="47"/>
      <c r="I36" s="47"/>
    </row>
    <row r="37" spans="1:9" ht="12.75">
      <c r="A37" s="60"/>
      <c r="B37" s="61"/>
      <c r="C37" s="61"/>
      <c r="D37" s="61"/>
      <c r="E37" s="61"/>
      <c r="F37" s="61"/>
      <c r="G37" s="61"/>
      <c r="H37" s="61"/>
      <c r="I37" s="61"/>
    </row>
  </sheetData>
  <sheetProtection/>
  <mergeCells count="83">
    <mergeCell ref="C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8:B28"/>
    <mergeCell ref="D28:E28"/>
    <mergeCell ref="G28:H28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Fadrhonc</dc:creator>
  <cp:keywords/>
  <dc:description/>
  <cp:lastModifiedBy>Dan Fadrhonc</cp:lastModifiedBy>
  <cp:lastPrinted>2017-12-04T20:31:15Z</cp:lastPrinted>
  <dcterms:created xsi:type="dcterms:W3CDTF">2017-12-04T20:33:33Z</dcterms:created>
  <dcterms:modified xsi:type="dcterms:W3CDTF">2017-12-04T20:51:17Z</dcterms:modified>
  <cp:category/>
  <cp:version/>
  <cp:contentType/>
  <cp:contentStatus/>
</cp:coreProperties>
</file>