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520" activeTab="0"/>
  </bookViews>
  <sheets>
    <sheet name="krycí list" sheetId="1" r:id="rId1"/>
    <sheet name="SO100-KOMUNIKACE" sheetId="2" r:id="rId2"/>
    <sheet name="SO300-ODVODNĚNÍ" sheetId="3" r:id="rId3"/>
  </sheets>
  <definedNames/>
  <calcPr fullCalcOnLoad="1"/>
</workbook>
</file>

<file path=xl/sharedStrings.xml><?xml version="1.0" encoding="utf-8"?>
<sst xmlns="http://schemas.openxmlformats.org/spreadsheetml/2006/main" count="140" uniqueCount="91">
  <si>
    <t>Stavba :</t>
  </si>
  <si>
    <t>číslo a název SO:</t>
  </si>
  <si>
    <t>Poř.</t>
  </si>
  <si>
    <t>Kód</t>
  </si>
  <si>
    <t>Název položky</t>
  </si>
  <si>
    <t>Měrná</t>
  </si>
  <si>
    <t>Počet</t>
  </si>
  <si>
    <t>CENA</t>
  </si>
  <si>
    <t>č.pol.</t>
  </si>
  <si>
    <t>položky</t>
  </si>
  <si>
    <t>jednotka</t>
  </si>
  <si>
    <t>jednotek</t>
  </si>
  <si>
    <t>jednotková</t>
  </si>
  <si>
    <t>celkem</t>
  </si>
  <si>
    <t>2</t>
  </si>
  <si>
    <t>3</t>
  </si>
  <si>
    <t>Zemní práce</t>
  </si>
  <si>
    <t xml:space="preserve">M3        </t>
  </si>
  <si>
    <t xml:space="preserve">18120 </t>
  </si>
  <si>
    <t xml:space="preserve">M2         </t>
  </si>
  <si>
    <t>Komunikace</t>
  </si>
  <si>
    <t>M3</t>
  </si>
  <si>
    <t>574A03</t>
  </si>
  <si>
    <t>574E06</t>
  </si>
  <si>
    <t>M2</t>
  </si>
  <si>
    <t>M</t>
  </si>
  <si>
    <t>SO 100 - Komunikace</t>
  </si>
  <si>
    <t>Ostatní konstrukce a práce</t>
  </si>
  <si>
    <t>SO</t>
  </si>
  <si>
    <t>Název objektu</t>
  </si>
  <si>
    <t>Cena bez DPH</t>
  </si>
  <si>
    <t>Celková cena bez DPH</t>
  </si>
  <si>
    <t>Celkem bez DPH</t>
  </si>
  <si>
    <t>Celkem s DPH 21%</t>
  </si>
  <si>
    <t>Cena s DPH 21%</t>
  </si>
  <si>
    <t>Zpracoval : Ing. Jiří Šklíba</t>
  </si>
  <si>
    <t>oceněný rozpočet stavby</t>
  </si>
  <si>
    <t>Soupis objektů stavby :</t>
  </si>
  <si>
    <t>Celková cena s DPH 21%</t>
  </si>
  <si>
    <t>Podrobné specifikace k obsahu jednotlivých položek jsou ke stažení na této adrese :</t>
  </si>
  <si>
    <t>123932</t>
  </si>
  <si>
    <t>Položky jsou z aktuálního třídníku OTSKP-SPK</t>
  </si>
  <si>
    <t>113722</t>
  </si>
  <si>
    <t>572133</t>
  </si>
  <si>
    <t>572213</t>
  </si>
  <si>
    <t>http://tridniky.cz/PDF/OTSKP_2017_III.pdf</t>
  </si>
  <si>
    <t>582616</t>
  </si>
  <si>
    <t>58261B</t>
  </si>
  <si>
    <t>917211</t>
  </si>
  <si>
    <t>917224.1</t>
  </si>
  <si>
    <t>917224.2</t>
  </si>
  <si>
    <t>582618</t>
  </si>
  <si>
    <t>582613</t>
  </si>
  <si>
    <t>587206</t>
  </si>
  <si>
    <t>SILNIČNÍ A CHODNÍKOVÉ OBRUBY Z BETONOVÝCH OBRUBNÍKŮ ŠÍŘ 150MM
silniční obrubník 150/250/1000 osazený na výšku 100 mm po obvodu staveniště
155=155</t>
  </si>
  <si>
    <t>113162</t>
  </si>
  <si>
    <t xml:space="preserve">ODSTRANĚNÍ KRYTU ZPEVNĚNÝCH PLOCH S ASFALT POJIVEM, ODVOZ DO 2KM
odstranění asfaltové plochy uvnitř areálu v předpokládané tl. 100 mm, včetně skládkovného
1312*0,1=131,2
</t>
  </si>
  <si>
    <t>112012</t>
  </si>
  <si>
    <t>KS</t>
  </si>
  <si>
    <t>SO 300 - Odvodnění</t>
  </si>
  <si>
    <t>Úpravy povrchů, podlahy, výplně otvorů</t>
  </si>
  <si>
    <t>SBĚRNÝ DVŮR CHRASTAVA</t>
  </si>
  <si>
    <t>93541</t>
  </si>
  <si>
    <t>SO 300</t>
  </si>
  <si>
    <t>Odvodnění</t>
  </si>
  <si>
    <t>SO 100</t>
  </si>
  <si>
    <t>JÍMKY PRO ODLOUČ ROP PROD Z PLAST DÍLCŮ, PRŮT DO 50L/SEC
odlučovač ropných látek MEA ARONDE 30-50 l/s včetně výkopu, osazení, betonových skruží , poklopů, ŽB roznášecích desek a všech souvis. prací</t>
  </si>
  <si>
    <t>HLOUBENÍ RÝH ŠÍŘ DO 2M PAŽ I NEPAŽ TŘ. III
hloubení rýhy pro uložení přípojky kanalizace, včetně záhozu po uložení potrubí
(35+5+23+2+12,6)x1x0.5=38,8</t>
  </si>
  <si>
    <t>ODSTRANĚNÍ KRYTU ZPEVNĚNÝCH PLOCH ZE SILNIČNÍCH DÍLCŮ, ODVOZ DO 2KM
odstranění betonových panelů v areálu sběrného dvora, včetně skládkovného, předpokládaná tl. 100 mm
(179+238)*0,1=41,70</t>
  </si>
  <si>
    <t>KÁCENÍ STROMŮ D KMENE DO 0,5M S ODSTRANĚNÍM PAŘEZŮ, ODVOZ DO 2KM
kácení 1 ks bříza (obvod 0,6 m) + 1 Ks jedle (obvod 0,1 m)
2=2</t>
  </si>
  <si>
    <t>KRYTY Z BETON DLAŽDIC SE ZÁMKEM ŠEDÝCH RELIÉF TL 80MM DO LOŽE Z KAM
červená dlažba s vnímatelným nášlapem - varovný pás podél sjezdu na vozovku
3,2=3,2</t>
  </si>
  <si>
    <t>KRYTY Z BETON DLAŽDIC SE ZÁMKEM BAREV RELIÉF TL 80MM DO LOŽE Z KAM
červená dlažba s vnímatelným nášlapem - varovný pás podél sjezdu na vozovku - rozhraní s bílou dlažbou
1=1</t>
  </si>
  <si>
    <t>PŘEDLÁŽDĚNÍ KRYTU Z BETONOVÝCH DLAŽDIC SE ZÁMKEM
předláždění stávajícího vjezdu z červené dlažby na nový tvar a výškovou úroveň
17=17</t>
  </si>
  <si>
    <t>KRYTY Z BETON DLAŽDIC SE ZÁMKEM ŠEDÝCH TL 100MM DO LOŽE Z KAM
dlažba uvnitř areálu - použití šedé dlažby "ÍČKO" , lože z drceného kameniva frakce 4/8 tl. 50 mm
925=925</t>
  </si>
  <si>
    <t>KRYTY Z BETON DLAŽDIC SE ZÁMKEM BAREV TL 100MM DO LOŽE Z KAM 
rozšíření stávajícího vjezdu - použití červené dlažby "ÍČKO" , lože z drceného kameniva frakce 4/8 tl. 50 mm
6=6</t>
  </si>
  <si>
    <t>SILNIČNÍ A CHODNÍKOVÉ OBRUBY Z BETONOVÝCH OBRUBNÍKŮ ŠÍŘ 150MM
silniční obrubník obloukový R= 1 m, 150/250/1000
1,52=1,52</t>
  </si>
  <si>
    <t>ZÁHONOVÉ OBRUBY Z BETONOVÝCH OBRUBNÍKŮ ŠÍŘ 50MM
zapuštěné sadové obrubníky 50/200/1000
173=173</t>
  </si>
  <si>
    <t>Veškeré uvedené výrobky jsou uvedeny jako vzor, lze použít i shodné výrobky jiných dodavatelů</t>
  </si>
  <si>
    <t>ŽLABY Z DÍLCŮ Z POLYMERBETONU SVĚTLÉ ŠÍŘKY DO 100MM VČETNĚ MŘÍŽÍ
žlaby MEADRAIN EN 1000, nebo podobný výrobek, včetně části s výústěním
ŽLAB 1: 9 M
ŽLAB 2 : 8 M
ŽLAB 3 : 4 M
CELKEM : 9+8+4=21 M</t>
  </si>
  <si>
    <t>ŠACHTY KANALIZAČ Z BETON DÍLCŮ NA POTRUBÍ DN DO 1000MM
šachty ze ŽB skruží s beton. dnem vč. navrtávek pro zaústění přípojek, hloubení jámy a všech souvis. prací
šachta Š1 :  hl. 1,5 m
šachta Š2 :  hl. 1,5 m
šachta Š3 :  hl. 1,0 m
šachta Š4 :  hl. 2.5 m</t>
  </si>
  <si>
    <t>POTRUBÍ Z TRUB PLASTOVÝCH ODPADNÍCH DN DO 150MM
přípojky vpustí UV1,UV2 do kanalizace, vč. obsypu ze štěrkopísku frakce 0-18 mm 300 mm nad rourou a vrstvy podkladního štěrkopísku 150 mm, + obetonování v tl 100 mm v délce 20 m v pojížděných konstrukcích
35+5+48=88</t>
  </si>
  <si>
    <t>POTRUBÍ Z TRUB PLASTOVÝCH ODPADNÍCH DN DO 200MM
propojení šachet Š2 a Š3, vč. obsypu ze štěrkopísku frakce 0-18 mm 300 mm nad rourou a vrstvy podkladního štěrkopísku 150 mm
23=23</t>
  </si>
  <si>
    <t>POTRUBÍ Z TRUB PLASTOVÝCH ODPADNÍCH DN DO 300MM
napojení odlučovače ropných látek (bude upřesněno po dodání konkrétního typu odlučovače) , vč. obsypu ze štěrkopísku frakce 0-18 mm 300 mm nad rourou a vrstvy podkladního štěrkopísku 150 mm
12,2+2=14,2</t>
  </si>
  <si>
    <t>POTRUBÍ DREN Z TRUB PLAST (I FLEXIBIL) DN DO 100MM DĚROVANÝCH
flexibilní děrovaná drenáž, vč. obsypu a vrstvy podkladního písku - viz. průvodní zpráva
12,6+8,5+58=79,1</t>
  </si>
  <si>
    <t>ÚPRAVA PLÁNĚ SE ZHUTNĚNÍM V HORNINĚ TŘ. II 
úprava pláně včetně vyrovnání výškových rozdílů. Míru zhutnění určuje projekt
Asfaltová plocha : 1345
dlážděná plocha : 948
celkem : 1345+948=2328</t>
  </si>
  <si>
    <t xml:space="preserve">ODKOP PRO SPOD STAVBU SILNIC A ŽELEZNIC TŘ. III, ODVOZ DO 2KM
výkop pro konstrukci zpevněných ploch, včetně skládkovného
asfaltová plocha : 1345*0,47=632,15
dlážděná plocha : 948*0,47=445,56
celkem : 632,15+445,56=1094,16
</t>
  </si>
  <si>
    <t>ASFALTOVÝ BETON PRO OBRUSNÉ VRSTVY ACO 11 
obrusný kryt asfaltové vozovky v tl. 40 mm
1345*0,04=53.8</t>
  </si>
  <si>
    <t>ASFALTOVÝ BETON PRO PODKLADNÍ VRSTVY ACP 16+, 16S 
podkladní vrstva asfaltové vozovky tl. 80 mm
1345*0,07=107.6</t>
  </si>
  <si>
    <t>INFILTRAČNÍ POSTŘIK Z EMULZE DO 1,5KG/M2 
infiltrační postřik 0,6-1,3 kg/m2 mezi stávající podkladní vrstvu vozovky a vrstvu ACP 16+
1345=1345</t>
  </si>
  <si>
    <t>SPOJOVACÍ POSTŘIK Z EMULZE DO 0,5KG/M2
spojovací postřik 0,2-0,3 km/m2 mezi vrstvu ACO 11 a vrstvu ACP 16+
1345=1345</t>
  </si>
  <si>
    <t xml:space="preserve">VOZOVKOVÉ VRSTVY Z RECYKLOVANÉHO MATERIÁLU
konstrukční vrstvy zpevněných ploch z betonového recyklátu, frakce 0-63
asfaltová plocha: 1345*(0,15+0,2)=470.75
dlážděná plocha : 948*(0,15+0,17)=303,36
celkem : 470.75+303,36=774.11
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</si>
</sst>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16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horizontal="right" vertical="top"/>
    </xf>
    <xf numFmtId="0" fontId="0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center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49" fontId="0" fillId="0" borderId="13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49" fontId="0" fillId="0" borderId="13" xfId="0" applyNumberFormat="1" applyFont="1" applyBorder="1" applyAlignment="1">
      <alignment horizontal="right" vertical="top"/>
    </xf>
    <xf numFmtId="49" fontId="0" fillId="0" borderId="13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vertical="top"/>
    </xf>
    <xf numFmtId="49" fontId="1" fillId="0" borderId="18" xfId="0" applyNumberFormat="1" applyFont="1" applyFill="1" applyBorder="1" applyAlignment="1">
      <alignment vertical="top" wrapText="1"/>
    </xf>
    <xf numFmtId="0" fontId="0" fillId="0" borderId="18" xfId="0" applyBorder="1" applyAlignment="1">
      <alignment wrapText="1"/>
    </xf>
    <xf numFmtId="0" fontId="0" fillId="0" borderId="0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Fill="1" applyBorder="1" applyAlignment="1">
      <alignment wrapText="1"/>
    </xf>
    <xf numFmtId="49" fontId="0" fillId="0" borderId="18" xfId="0" applyNumberFormat="1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49" fontId="0" fillId="0" borderId="19" xfId="0" applyNumberFormat="1" applyBorder="1" applyAlignment="1">
      <alignment horizontal="right" vertical="top"/>
    </xf>
    <xf numFmtId="0" fontId="0" fillId="0" borderId="20" xfId="0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0" fontId="0" fillId="0" borderId="13" xfId="0" applyFont="1" applyBorder="1" applyAlignment="1">
      <alignment horizontal="right" vertical="top"/>
    </xf>
    <xf numFmtId="4" fontId="0" fillId="0" borderId="13" xfId="0" applyNumberFormat="1" applyBorder="1" applyAlignment="1">
      <alignment horizontal="right" vertical="top"/>
    </xf>
    <xf numFmtId="0" fontId="0" fillId="0" borderId="13" xfId="0" applyFont="1" applyBorder="1" applyAlignment="1">
      <alignment horizontal="right" vertical="top" wrapText="1"/>
    </xf>
    <xf numFmtId="0" fontId="0" fillId="0" borderId="19" xfId="0" applyBorder="1" applyAlignment="1">
      <alignment horizontal="right" vertical="top"/>
    </xf>
    <xf numFmtId="44" fontId="1" fillId="0" borderId="0" xfId="0" applyNumberFormat="1" applyFont="1" applyAlignment="1">
      <alignment/>
    </xf>
    <xf numFmtId="0" fontId="3" fillId="0" borderId="0" xfId="0" applyFont="1" applyAlignment="1">
      <alignment/>
    </xf>
    <xf numFmtId="44" fontId="4" fillId="0" borderId="0" xfId="0" applyNumberFormat="1" applyFont="1" applyAlignment="1">
      <alignment/>
    </xf>
    <xf numFmtId="44" fontId="0" fillId="0" borderId="14" xfId="0" applyNumberFormat="1" applyBorder="1" applyAlignment="1">
      <alignment horizontal="right" vertical="top"/>
    </xf>
    <xf numFmtId="44" fontId="0" fillId="0" borderId="14" xfId="0" applyNumberFormat="1" applyBorder="1" applyAlignment="1">
      <alignment horizontal="right" vertical="top" wrapText="1"/>
    </xf>
    <xf numFmtId="44" fontId="1" fillId="0" borderId="14" xfId="0" applyNumberFormat="1" applyFont="1" applyBorder="1" applyAlignment="1">
      <alignment horizontal="right" vertical="top"/>
    </xf>
    <xf numFmtId="44" fontId="0" fillId="0" borderId="24" xfId="0" applyNumberFormat="1" applyBorder="1" applyAlignment="1">
      <alignment horizontal="right" vertical="top"/>
    </xf>
    <xf numFmtId="44" fontId="1" fillId="0" borderId="25" xfId="0" applyNumberFormat="1" applyFont="1" applyBorder="1" applyAlignment="1">
      <alignment horizontal="right" vertical="top"/>
    </xf>
    <xf numFmtId="44" fontId="1" fillId="0" borderId="26" xfId="0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36" applyAlignment="1">
      <alignment/>
    </xf>
    <xf numFmtId="49" fontId="7" fillId="0" borderId="13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49" fontId="9" fillId="0" borderId="13" xfId="0" applyNumberFormat="1" applyFont="1" applyBorder="1" applyAlignment="1">
      <alignment vertical="top" wrapText="1"/>
    </xf>
    <xf numFmtId="4" fontId="0" fillId="0" borderId="13" xfId="0" applyNumberFormat="1" applyFont="1" applyBorder="1" applyAlignment="1">
      <alignment horizontal="right" vertical="top"/>
    </xf>
    <xf numFmtId="44" fontId="0" fillId="0" borderId="14" xfId="0" applyNumberFormat="1" applyFont="1" applyBorder="1" applyAlignment="1">
      <alignment horizontal="right" vertical="top" wrapText="1"/>
    </xf>
    <xf numFmtId="0" fontId="0" fillId="0" borderId="18" xfId="0" applyBorder="1" applyAlignment="1">
      <alignment horizontal="left" vertical="top" wrapText="1"/>
    </xf>
    <xf numFmtId="0" fontId="10" fillId="0" borderId="12" xfId="0" applyFont="1" applyBorder="1" applyAlignment="1">
      <alignment horizontal="right" vertical="top"/>
    </xf>
    <xf numFmtId="0" fontId="1" fillId="0" borderId="0" xfId="0" applyFont="1" applyFill="1" applyBorder="1" applyAlignment="1">
      <alignment/>
    </xf>
    <xf numFmtId="44" fontId="0" fillId="0" borderId="17" xfId="0" applyNumberFormat="1" applyFont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27" xfId="0" applyBorder="1" applyAlignment="1">
      <alignment horizontal="right" vertical="top"/>
    </xf>
    <xf numFmtId="49" fontId="2" fillId="0" borderId="27" xfId="0" applyNumberFormat="1" applyFont="1" applyBorder="1" applyAlignment="1">
      <alignment vertical="top"/>
    </xf>
    <xf numFmtId="0" fontId="0" fillId="0" borderId="27" xfId="0" applyBorder="1" applyAlignment="1">
      <alignment/>
    </xf>
    <xf numFmtId="44" fontId="0" fillId="0" borderId="28" xfId="0" applyNumberFormat="1" applyBorder="1" applyAlignment="1">
      <alignment/>
    </xf>
    <xf numFmtId="0" fontId="0" fillId="0" borderId="18" xfId="0" applyFont="1" applyFill="1" applyBorder="1" applyAlignment="1">
      <alignment wrapText="1"/>
    </xf>
    <xf numFmtId="49" fontId="2" fillId="0" borderId="18" xfId="0" applyNumberFormat="1" applyFont="1" applyBorder="1" applyAlignment="1">
      <alignment vertical="top"/>
    </xf>
    <xf numFmtId="44" fontId="1" fillId="0" borderId="24" xfId="0" applyNumberFormat="1" applyFont="1" applyBorder="1" applyAlignment="1">
      <alignment horizontal="right" vertical="top"/>
    </xf>
    <xf numFmtId="0" fontId="1" fillId="0" borderId="18" xfId="0" applyFont="1" applyFill="1" applyBorder="1" applyAlignment="1">
      <alignment/>
    </xf>
    <xf numFmtId="0" fontId="0" fillId="0" borderId="18" xfId="0" applyBorder="1" applyAlignment="1">
      <alignment/>
    </xf>
    <xf numFmtId="44" fontId="1" fillId="0" borderId="24" xfId="0" applyNumberFormat="1" applyFont="1" applyBorder="1" applyAlignment="1">
      <alignment/>
    </xf>
    <xf numFmtId="0" fontId="1" fillId="0" borderId="19" xfId="0" applyFont="1" applyBorder="1" applyAlignment="1">
      <alignment horizontal="right" vertical="top"/>
    </xf>
    <xf numFmtId="44" fontId="1" fillId="0" borderId="26" xfId="0" applyNumberFormat="1" applyFont="1" applyBorder="1" applyAlignment="1">
      <alignment/>
    </xf>
    <xf numFmtId="44" fontId="0" fillId="0" borderId="29" xfId="0" applyNumberFormat="1" applyBorder="1" applyAlignment="1">
      <alignment horizontal="right" vertical="top"/>
    </xf>
    <xf numFmtId="0" fontId="0" fillId="0" borderId="30" xfId="0" applyFont="1" applyBorder="1" applyAlignment="1">
      <alignment horizontal="center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idniky.cz/PDF/OTSKP_2017_III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O14" sqref="O14"/>
    </sheetView>
  </sheetViews>
  <sheetFormatPr defaultColWidth="9.140625" defaultRowHeight="15"/>
  <cols>
    <col min="2" max="2" width="28.00390625" style="0" customWidth="1"/>
    <col min="3" max="3" width="17.28125" style="0" customWidth="1"/>
    <col min="4" max="4" width="17.140625" style="0" customWidth="1"/>
  </cols>
  <sheetData>
    <row r="1" ht="21">
      <c r="A1" s="50" t="s">
        <v>61</v>
      </c>
    </row>
    <row r="2" ht="21.75" customHeight="1">
      <c r="A2" s="49" t="s">
        <v>36</v>
      </c>
    </row>
    <row r="3" ht="15.75">
      <c r="A3" s="41" t="s">
        <v>35</v>
      </c>
    </row>
    <row r="5" spans="1:4" ht="15.75">
      <c r="A5" s="41" t="s">
        <v>31</v>
      </c>
      <c r="B5" s="41"/>
      <c r="C5" s="41"/>
      <c r="D5" s="42">
        <f>SUM(C9:C10)</f>
        <v>0</v>
      </c>
    </row>
    <row r="6" spans="1:4" ht="15.75">
      <c r="A6" s="41" t="s">
        <v>38</v>
      </c>
      <c r="B6" s="41"/>
      <c r="C6" s="41"/>
      <c r="D6" s="42">
        <f>SUM(D9:D10)</f>
        <v>0</v>
      </c>
    </row>
    <row r="7" ht="42" customHeight="1">
      <c r="A7" s="41" t="s">
        <v>37</v>
      </c>
    </row>
    <row r="8" spans="1:4" ht="15">
      <c r="A8" t="s">
        <v>28</v>
      </c>
      <c r="B8" t="s">
        <v>29</v>
      </c>
      <c r="C8" t="s">
        <v>30</v>
      </c>
      <c r="D8" t="s">
        <v>34</v>
      </c>
    </row>
    <row r="9" spans="1:4" ht="15">
      <c r="A9" t="s">
        <v>65</v>
      </c>
      <c r="B9" t="s">
        <v>20</v>
      </c>
      <c r="C9" s="40">
        <f>'SO100-KOMUNIKACE'!G32</f>
        <v>0</v>
      </c>
      <c r="D9" s="40">
        <f>C9*1.21</f>
        <v>0</v>
      </c>
    </row>
    <row r="10" spans="1:4" ht="15">
      <c r="A10" t="s">
        <v>63</v>
      </c>
      <c r="B10" t="s">
        <v>64</v>
      </c>
      <c r="C10" s="40">
        <f>'SO300-ODVODNĚNÍ'!G22</f>
        <v>0</v>
      </c>
      <c r="D10" s="40">
        <f>C10*1.21</f>
        <v>0</v>
      </c>
    </row>
    <row r="11" ht="15">
      <c r="C11" s="40"/>
    </row>
    <row r="12" ht="15">
      <c r="A12" t="s">
        <v>41</v>
      </c>
    </row>
    <row r="13" ht="15">
      <c r="A13" t="s">
        <v>39</v>
      </c>
    </row>
    <row r="14" ht="15">
      <c r="A14" s="51" t="s">
        <v>45</v>
      </c>
    </row>
    <row r="16" ht="15">
      <c r="A16" t="s">
        <v>77</v>
      </c>
    </row>
  </sheetData>
  <sheetProtection/>
  <hyperlinks>
    <hyperlink ref="A14" r:id="rId1" display="http://tridniky.cz/PDF/OTSKP_2017_III.pdf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22">
      <selection activeCell="F33" sqref="F33"/>
    </sheetView>
  </sheetViews>
  <sheetFormatPr defaultColWidth="9.140625" defaultRowHeight="15"/>
  <cols>
    <col min="3" max="3" width="55.140625" style="0" customWidth="1"/>
    <col min="4" max="4" width="8.7109375" style="0" customWidth="1"/>
    <col min="6" max="6" width="14.8515625" style="0" customWidth="1"/>
    <col min="7" max="7" width="15.7109375" style="0" customWidth="1"/>
  </cols>
  <sheetData>
    <row r="1" spans="1:7" ht="15">
      <c r="A1" s="3" t="s">
        <v>0</v>
      </c>
      <c r="B1" s="2"/>
      <c r="C1" s="4" t="s">
        <v>61</v>
      </c>
      <c r="D1" s="1"/>
      <c r="E1" s="1"/>
      <c r="F1" s="1"/>
      <c r="G1" s="1"/>
    </row>
    <row r="2" spans="1:7" ht="15.75" thickBot="1">
      <c r="A2" s="3" t="s">
        <v>1</v>
      </c>
      <c r="B2" s="2"/>
      <c r="C2" s="4" t="s">
        <v>26</v>
      </c>
      <c r="D2" s="1"/>
      <c r="E2" s="1"/>
      <c r="F2" s="1"/>
      <c r="G2" s="1"/>
    </row>
    <row r="3" spans="1:7" ht="15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5" t="s">
        <v>7</v>
      </c>
      <c r="G3" s="75"/>
    </row>
    <row r="4" spans="1:7" ht="15">
      <c r="A4" s="8" t="s">
        <v>8</v>
      </c>
      <c r="B4" s="9" t="s">
        <v>9</v>
      </c>
      <c r="C4" s="9"/>
      <c r="D4" s="10" t="s">
        <v>10</v>
      </c>
      <c r="E4" s="10" t="s">
        <v>11</v>
      </c>
      <c r="F4" s="10" t="s">
        <v>12</v>
      </c>
      <c r="G4" s="11" t="s">
        <v>13</v>
      </c>
    </row>
    <row r="5" spans="1:7" ht="15.75" thickBot="1">
      <c r="A5" s="12">
        <v>1</v>
      </c>
      <c r="B5" s="13" t="s">
        <v>14</v>
      </c>
      <c r="C5" s="13" t="s">
        <v>15</v>
      </c>
      <c r="D5" s="14">
        <v>4</v>
      </c>
      <c r="E5" s="14">
        <v>5</v>
      </c>
      <c r="F5" s="14">
        <v>6</v>
      </c>
      <c r="G5" s="15">
        <v>7</v>
      </c>
    </row>
    <row r="6" spans="1:7" ht="15">
      <c r="A6" s="31"/>
      <c r="B6" s="16"/>
      <c r="C6" s="18" t="s">
        <v>16</v>
      </c>
      <c r="D6" s="36"/>
      <c r="E6" s="37"/>
      <c r="F6" s="37"/>
      <c r="G6" s="43"/>
    </row>
    <row r="7" spans="1:7" ht="56.25" customHeight="1">
      <c r="A7" s="31">
        <v>1</v>
      </c>
      <c r="B7" s="16" t="s">
        <v>57</v>
      </c>
      <c r="C7" s="52" t="s">
        <v>69</v>
      </c>
      <c r="D7" s="36" t="s">
        <v>58</v>
      </c>
      <c r="E7" s="37">
        <v>2</v>
      </c>
      <c r="F7" s="37">
        <v>0</v>
      </c>
      <c r="G7" s="56">
        <f aca="true" t="shared" si="0" ref="G7:G15">E7*F7</f>
        <v>0</v>
      </c>
    </row>
    <row r="8" spans="1:7" s="53" customFormat="1" ht="72" customHeight="1">
      <c r="A8" s="58">
        <f>A7+1</f>
        <v>2</v>
      </c>
      <c r="B8" s="16" t="s">
        <v>55</v>
      </c>
      <c r="C8" s="54" t="s">
        <v>68</v>
      </c>
      <c r="D8" s="38" t="s">
        <v>17</v>
      </c>
      <c r="E8" s="55">
        <f>(179+238)*0.1</f>
        <v>41.7</v>
      </c>
      <c r="F8" s="55">
        <v>0</v>
      </c>
      <c r="G8" s="56">
        <f t="shared" si="0"/>
        <v>0</v>
      </c>
    </row>
    <row r="9" spans="1:7" ht="65.25" customHeight="1">
      <c r="A9" s="31">
        <f>A8+1</f>
        <v>3</v>
      </c>
      <c r="B9" s="16" t="s">
        <v>42</v>
      </c>
      <c r="C9" s="52" t="s">
        <v>56</v>
      </c>
      <c r="D9" s="38" t="s">
        <v>17</v>
      </c>
      <c r="E9" s="37">
        <f>1312*0.1</f>
        <v>131.20000000000002</v>
      </c>
      <c r="F9" s="37">
        <v>0</v>
      </c>
      <c r="G9" s="44">
        <f t="shared" si="0"/>
        <v>0</v>
      </c>
    </row>
    <row r="10" spans="1:7" ht="96.75" customHeight="1">
      <c r="A10" s="31">
        <f>A9+1</f>
        <v>4</v>
      </c>
      <c r="B10" s="16" t="s">
        <v>40</v>
      </c>
      <c r="C10" s="17" t="s">
        <v>85</v>
      </c>
      <c r="D10" s="38" t="s">
        <v>17</v>
      </c>
      <c r="E10" s="37">
        <f>1345*0.47+948*0.47</f>
        <v>1077.71</v>
      </c>
      <c r="F10" s="37">
        <v>0</v>
      </c>
      <c r="G10" s="44">
        <f t="shared" si="0"/>
        <v>0</v>
      </c>
    </row>
    <row r="11" spans="1:7" ht="90">
      <c r="A11" s="31">
        <f>A10+1</f>
        <v>5</v>
      </c>
      <c r="B11" s="16" t="s">
        <v>18</v>
      </c>
      <c r="C11" s="17" t="s">
        <v>84</v>
      </c>
      <c r="D11" s="38" t="s">
        <v>19</v>
      </c>
      <c r="E11" s="37">
        <f>1345+948</f>
        <v>2293</v>
      </c>
      <c r="F11" s="37">
        <v>0</v>
      </c>
      <c r="G11" s="43">
        <f t="shared" si="0"/>
        <v>0</v>
      </c>
    </row>
    <row r="12" spans="1:7" ht="15">
      <c r="A12" s="31"/>
      <c r="B12" s="16"/>
      <c r="C12" s="18" t="s">
        <v>16</v>
      </c>
      <c r="D12" s="38"/>
      <c r="E12" s="37"/>
      <c r="F12" s="37"/>
      <c r="G12" s="45">
        <f>SUM(G7:G11)</f>
        <v>0</v>
      </c>
    </row>
    <row r="13" spans="1:7" ht="15">
      <c r="A13" s="31"/>
      <c r="B13" s="16"/>
      <c r="C13" s="18"/>
      <c r="D13" s="38"/>
      <c r="E13" s="37"/>
      <c r="F13" s="37"/>
      <c r="G13" s="45"/>
    </row>
    <row r="14" spans="1:7" ht="15">
      <c r="A14" s="28"/>
      <c r="B14" s="29"/>
      <c r="C14" s="19" t="s">
        <v>20</v>
      </c>
      <c r="D14" s="38"/>
      <c r="E14" s="29"/>
      <c r="F14" s="29"/>
      <c r="G14" s="46"/>
    </row>
    <row r="15" spans="1:7" ht="93.75" customHeight="1">
      <c r="A15" s="28">
        <f>A11+1</f>
        <v>6</v>
      </c>
      <c r="B15" s="29">
        <v>56360</v>
      </c>
      <c r="C15" s="57" t="s">
        <v>90</v>
      </c>
      <c r="D15" s="38" t="s">
        <v>21</v>
      </c>
      <c r="E15" s="29">
        <f>1345*0.35+948*0.32</f>
        <v>774.1099999999999</v>
      </c>
      <c r="F15" s="29">
        <v>0</v>
      </c>
      <c r="G15" s="43">
        <f t="shared" si="0"/>
        <v>0</v>
      </c>
    </row>
    <row r="16" spans="1:7" ht="45" customHeight="1">
      <c r="A16" s="28">
        <f>A15+1</f>
        <v>7</v>
      </c>
      <c r="B16" s="29" t="s">
        <v>22</v>
      </c>
      <c r="C16" s="57" t="s">
        <v>86</v>
      </c>
      <c r="D16" s="38" t="s">
        <v>21</v>
      </c>
      <c r="E16" s="29">
        <f>1345*0.04</f>
        <v>53.800000000000004</v>
      </c>
      <c r="F16" s="29">
        <v>0</v>
      </c>
      <c r="G16" s="43">
        <f aca="true" t="shared" si="1" ref="G16:G24">E16*F16</f>
        <v>0</v>
      </c>
    </row>
    <row r="17" spans="1:7" ht="48" customHeight="1">
      <c r="A17" s="28">
        <f aca="true" t="shared" si="2" ref="A17:A24">A16+1</f>
        <v>8</v>
      </c>
      <c r="B17" s="27" t="s">
        <v>23</v>
      </c>
      <c r="C17" s="57" t="s">
        <v>87</v>
      </c>
      <c r="D17" s="38" t="s">
        <v>21</v>
      </c>
      <c r="E17" s="29">
        <f>1345*0.08</f>
        <v>107.60000000000001</v>
      </c>
      <c r="F17" s="29">
        <v>0</v>
      </c>
      <c r="G17" s="43">
        <f t="shared" si="1"/>
        <v>0</v>
      </c>
    </row>
    <row r="18" spans="1:7" ht="60">
      <c r="A18" s="28">
        <f t="shared" si="2"/>
        <v>9</v>
      </c>
      <c r="B18" s="27" t="s">
        <v>43</v>
      </c>
      <c r="C18" s="20" t="s">
        <v>88</v>
      </c>
      <c r="D18" s="38" t="s">
        <v>24</v>
      </c>
      <c r="E18" s="29">
        <v>1345</v>
      </c>
      <c r="F18" s="29">
        <v>0</v>
      </c>
      <c r="G18" s="43">
        <f>E18*F18</f>
        <v>0</v>
      </c>
    </row>
    <row r="19" spans="1:7" ht="60">
      <c r="A19" s="28">
        <f t="shared" si="2"/>
        <v>10</v>
      </c>
      <c r="B19" s="27" t="s">
        <v>44</v>
      </c>
      <c r="C19" s="20" t="s">
        <v>89</v>
      </c>
      <c r="D19" s="38" t="s">
        <v>24</v>
      </c>
      <c r="E19" s="29">
        <v>1345</v>
      </c>
      <c r="F19" s="29">
        <v>0</v>
      </c>
      <c r="G19" s="43">
        <f t="shared" si="1"/>
        <v>0</v>
      </c>
    </row>
    <row r="20" spans="1:7" ht="75">
      <c r="A20" s="28">
        <f t="shared" si="2"/>
        <v>11</v>
      </c>
      <c r="B20" s="27" t="s">
        <v>51</v>
      </c>
      <c r="C20" s="20" t="s">
        <v>70</v>
      </c>
      <c r="D20" s="38" t="s">
        <v>24</v>
      </c>
      <c r="E20" s="29">
        <v>3.2</v>
      </c>
      <c r="F20" s="29">
        <v>0</v>
      </c>
      <c r="G20" s="43">
        <f t="shared" si="1"/>
        <v>0</v>
      </c>
    </row>
    <row r="21" spans="1:7" ht="77.25" customHeight="1">
      <c r="A21" s="28">
        <f t="shared" si="2"/>
        <v>12</v>
      </c>
      <c r="B21" s="27" t="s">
        <v>47</v>
      </c>
      <c r="C21" s="57" t="s">
        <v>71</v>
      </c>
      <c r="D21" s="38" t="s">
        <v>24</v>
      </c>
      <c r="E21" s="29">
        <v>1</v>
      </c>
      <c r="F21" s="29">
        <v>0</v>
      </c>
      <c r="G21" s="43">
        <f>E21*F21</f>
        <v>0</v>
      </c>
    </row>
    <row r="22" spans="1:7" ht="62.25" customHeight="1">
      <c r="A22" s="28">
        <f t="shared" si="2"/>
        <v>13</v>
      </c>
      <c r="B22" s="27" t="s">
        <v>53</v>
      </c>
      <c r="C22" s="57" t="s">
        <v>72</v>
      </c>
      <c r="D22" s="38" t="s">
        <v>24</v>
      </c>
      <c r="E22" s="29">
        <v>17</v>
      </c>
      <c r="F22" s="29">
        <v>0</v>
      </c>
      <c r="G22" s="43">
        <f>E22*F22</f>
        <v>0</v>
      </c>
    </row>
    <row r="23" spans="1:7" ht="80.25" customHeight="1">
      <c r="A23" s="28">
        <f t="shared" si="2"/>
        <v>14</v>
      </c>
      <c r="B23" s="27" t="s">
        <v>52</v>
      </c>
      <c r="C23" s="57" t="s">
        <v>73</v>
      </c>
      <c r="D23" s="38" t="s">
        <v>24</v>
      </c>
      <c r="E23" s="29">
        <v>925</v>
      </c>
      <c r="F23" s="29">
        <v>0</v>
      </c>
      <c r="G23" s="43">
        <f t="shared" si="1"/>
        <v>0</v>
      </c>
    </row>
    <row r="24" spans="1:7" ht="79.5" customHeight="1">
      <c r="A24" s="28">
        <f t="shared" si="2"/>
        <v>15</v>
      </c>
      <c r="B24" s="27" t="s">
        <v>46</v>
      </c>
      <c r="C24" s="57" t="s">
        <v>74</v>
      </c>
      <c r="D24" s="38" t="s">
        <v>24</v>
      </c>
      <c r="E24" s="29">
        <v>6</v>
      </c>
      <c r="F24" s="29">
        <v>0</v>
      </c>
      <c r="G24" s="43">
        <f t="shared" si="1"/>
        <v>0</v>
      </c>
    </row>
    <row r="25" spans="1:7" ht="18" customHeight="1">
      <c r="A25" s="28"/>
      <c r="B25" s="27"/>
      <c r="C25" s="19" t="s">
        <v>20</v>
      </c>
      <c r="D25" s="30"/>
      <c r="E25" s="30"/>
      <c r="F25" s="30"/>
      <c r="G25" s="45">
        <f>SUM(G15:G24)</f>
        <v>0</v>
      </c>
    </row>
    <row r="26" spans="1:7" ht="17.25" customHeight="1">
      <c r="A26" s="28"/>
      <c r="B26" s="27"/>
      <c r="C26" s="19"/>
      <c r="D26" s="30"/>
      <c r="E26" s="30"/>
      <c r="F26" s="30"/>
      <c r="G26" s="45"/>
    </row>
    <row r="27" spans="1:7" ht="15">
      <c r="A27" s="28"/>
      <c r="B27" s="27"/>
      <c r="C27" s="22" t="s">
        <v>27</v>
      </c>
      <c r="D27" s="29"/>
      <c r="E27" s="29"/>
      <c r="F27" s="29"/>
      <c r="G27" s="43"/>
    </row>
    <row r="28" spans="1:8" ht="75">
      <c r="A28" s="28">
        <f>A24+1</f>
        <v>16</v>
      </c>
      <c r="B28" s="27" t="s">
        <v>49</v>
      </c>
      <c r="C28" s="20" t="s">
        <v>54</v>
      </c>
      <c r="D28" s="29" t="s">
        <v>25</v>
      </c>
      <c r="E28" s="29">
        <v>146</v>
      </c>
      <c r="F28" s="29">
        <v>0</v>
      </c>
      <c r="G28" s="43">
        <f>E28*F28</f>
        <v>0</v>
      </c>
      <c r="H28" s="21"/>
    </row>
    <row r="29" spans="1:8" ht="60">
      <c r="A29" s="28">
        <f>A28+1</f>
        <v>17</v>
      </c>
      <c r="B29" s="27" t="s">
        <v>50</v>
      </c>
      <c r="C29" s="20" t="s">
        <v>75</v>
      </c>
      <c r="D29" s="29" t="s">
        <v>25</v>
      </c>
      <c r="E29" s="29">
        <v>1.52</v>
      </c>
      <c r="F29" s="29">
        <v>0</v>
      </c>
      <c r="G29" s="43">
        <f>E29*F29</f>
        <v>0</v>
      </c>
      <c r="H29" s="21"/>
    </row>
    <row r="30" spans="1:8" ht="45">
      <c r="A30" s="28">
        <f>A29+1</f>
        <v>18</v>
      </c>
      <c r="B30" s="27" t="s">
        <v>48</v>
      </c>
      <c r="C30" s="20" t="s">
        <v>76</v>
      </c>
      <c r="D30" s="29" t="s">
        <v>25</v>
      </c>
      <c r="E30" s="29">
        <v>173</v>
      </c>
      <c r="F30" s="29">
        <v>0</v>
      </c>
      <c r="G30" s="43">
        <f>E30*F30</f>
        <v>0</v>
      </c>
      <c r="H30" s="21"/>
    </row>
    <row r="31" spans="1:7" ht="15.75" thickBot="1">
      <c r="A31" s="32"/>
      <c r="B31" s="33"/>
      <c r="C31" s="23" t="s">
        <v>27</v>
      </c>
      <c r="D31" s="39"/>
      <c r="E31" s="39"/>
      <c r="F31" s="39"/>
      <c r="G31" s="47">
        <f>SUM(G28:G30)</f>
        <v>0</v>
      </c>
    </row>
    <row r="32" spans="1:7" ht="15.75" thickBot="1">
      <c r="A32" s="34"/>
      <c r="B32" s="35"/>
      <c r="C32" s="26" t="s">
        <v>32</v>
      </c>
      <c r="D32" s="35"/>
      <c r="E32" s="35"/>
      <c r="F32" s="35"/>
      <c r="G32" s="48">
        <f>G31+G25+G12</f>
        <v>0</v>
      </c>
    </row>
    <row r="33" spans="1:7" ht="15.75" thickBot="1">
      <c r="A33" s="24"/>
      <c r="B33" s="25"/>
      <c r="C33" s="26" t="s">
        <v>33</v>
      </c>
      <c r="D33" s="25"/>
      <c r="E33" s="25"/>
      <c r="F33" s="25"/>
      <c r="G33" s="48">
        <f>G32*1.21</f>
        <v>0</v>
      </c>
    </row>
  </sheetData>
  <sheetProtection/>
  <mergeCells count="1">
    <mergeCell ref="F3:G3"/>
  </mergeCells>
  <printOptions/>
  <pageMargins left="0.7" right="0.7" top="0.787401575" bottom="0.7874015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4">
      <selection activeCell="F21" sqref="F21"/>
    </sheetView>
  </sheetViews>
  <sheetFormatPr defaultColWidth="9.140625" defaultRowHeight="15"/>
  <cols>
    <col min="3" max="3" width="55.140625" style="0" customWidth="1"/>
    <col min="4" max="4" width="8.7109375" style="0" customWidth="1"/>
    <col min="6" max="6" width="14.8515625" style="0" customWidth="1"/>
    <col min="7" max="7" width="13.7109375" style="0" customWidth="1"/>
  </cols>
  <sheetData>
    <row r="1" spans="1:7" ht="15">
      <c r="A1" s="3" t="s">
        <v>0</v>
      </c>
      <c r="B1" s="2"/>
      <c r="C1" s="4" t="s">
        <v>61</v>
      </c>
      <c r="D1" s="1"/>
      <c r="E1" s="1"/>
      <c r="F1" s="1"/>
      <c r="G1" s="1"/>
    </row>
    <row r="2" spans="1:7" ht="15.75" thickBot="1">
      <c r="A2" s="3" t="s">
        <v>1</v>
      </c>
      <c r="B2" s="2"/>
      <c r="C2" s="59" t="s">
        <v>59</v>
      </c>
      <c r="D2" s="1"/>
      <c r="E2" s="1"/>
      <c r="F2" s="1"/>
      <c r="G2" s="1"/>
    </row>
    <row r="3" spans="1:7" ht="15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5" t="s">
        <v>7</v>
      </c>
      <c r="G3" s="75"/>
    </row>
    <row r="4" spans="1:7" ht="15">
      <c r="A4" s="8" t="s">
        <v>8</v>
      </c>
      <c r="B4" s="9" t="s">
        <v>9</v>
      </c>
      <c r="C4" s="9"/>
      <c r="D4" s="10" t="s">
        <v>10</v>
      </c>
      <c r="E4" s="10" t="s">
        <v>11</v>
      </c>
      <c r="F4" s="10" t="s">
        <v>12</v>
      </c>
      <c r="G4" s="11" t="s">
        <v>13</v>
      </c>
    </row>
    <row r="5" spans="1:7" ht="15.75" thickBot="1">
      <c r="A5" s="12">
        <v>1</v>
      </c>
      <c r="B5" s="13" t="s">
        <v>14</v>
      </c>
      <c r="C5" s="13" t="s">
        <v>15</v>
      </c>
      <c r="D5" s="14">
        <v>4</v>
      </c>
      <c r="E5" s="14">
        <v>5</v>
      </c>
      <c r="F5" s="14">
        <v>6</v>
      </c>
      <c r="G5" s="60">
        <v>7</v>
      </c>
    </row>
    <row r="6" spans="1:7" ht="15">
      <c r="A6" s="61"/>
      <c r="B6" s="62"/>
      <c r="C6" s="63" t="s">
        <v>16</v>
      </c>
      <c r="D6" s="64"/>
      <c r="E6" s="64"/>
      <c r="F6" s="64"/>
      <c r="G6" s="65"/>
    </row>
    <row r="7" spans="1:7" ht="60">
      <c r="A7" s="28">
        <v>1</v>
      </c>
      <c r="B7" s="29">
        <v>13293</v>
      </c>
      <c r="C7" s="66" t="s">
        <v>67</v>
      </c>
      <c r="D7" s="29" t="s">
        <v>21</v>
      </c>
      <c r="E7" s="29">
        <f>(35+5+23+2+12.6)*1*0.5</f>
        <v>38.8</v>
      </c>
      <c r="F7" s="29">
        <v>0</v>
      </c>
      <c r="G7" s="46">
        <f>E7*F7</f>
        <v>0</v>
      </c>
    </row>
    <row r="8" spans="1:7" ht="15">
      <c r="A8" s="28"/>
      <c r="B8" s="29"/>
      <c r="C8" s="67" t="s">
        <v>16</v>
      </c>
      <c r="D8" s="29"/>
      <c r="E8" s="29"/>
      <c r="F8" s="29"/>
      <c r="G8" s="68">
        <f>SUM(G7)</f>
        <v>0</v>
      </c>
    </row>
    <row r="9" spans="1:7" ht="15">
      <c r="A9" s="28"/>
      <c r="B9" s="29"/>
      <c r="C9" s="67"/>
      <c r="D9" s="29"/>
      <c r="E9" s="29"/>
      <c r="F9" s="29"/>
      <c r="G9" s="46"/>
    </row>
    <row r="10" spans="1:7" ht="15">
      <c r="A10" s="28"/>
      <c r="B10" s="29"/>
      <c r="C10" s="69" t="s">
        <v>60</v>
      </c>
      <c r="D10" s="29"/>
      <c r="E10" s="29"/>
      <c r="F10" s="29"/>
      <c r="G10" s="46"/>
    </row>
    <row r="11" spans="1:7" ht="90">
      <c r="A11" s="28">
        <f>A7+1</f>
        <v>2</v>
      </c>
      <c r="B11" s="29">
        <v>87433</v>
      </c>
      <c r="C11" s="20" t="s">
        <v>80</v>
      </c>
      <c r="D11" s="29" t="s">
        <v>25</v>
      </c>
      <c r="E11" s="29">
        <f>35+5+48</f>
        <v>88</v>
      </c>
      <c r="F11" s="29">
        <v>0</v>
      </c>
      <c r="G11" s="46">
        <f aca="true" t="shared" si="0" ref="G11:G16">E11*F11</f>
        <v>0</v>
      </c>
    </row>
    <row r="12" spans="1:7" ht="75">
      <c r="A12" s="28">
        <f>A11+1</f>
        <v>3</v>
      </c>
      <c r="B12" s="29">
        <v>87434</v>
      </c>
      <c r="C12" s="20" t="s">
        <v>81</v>
      </c>
      <c r="D12" s="29" t="s">
        <v>25</v>
      </c>
      <c r="E12" s="29">
        <v>23</v>
      </c>
      <c r="F12" s="29">
        <v>0</v>
      </c>
      <c r="G12" s="46">
        <f t="shared" si="0"/>
        <v>0</v>
      </c>
    </row>
    <row r="13" spans="1:7" ht="90">
      <c r="A13" s="28">
        <f>A12+1</f>
        <v>4</v>
      </c>
      <c r="B13" s="29">
        <v>87445</v>
      </c>
      <c r="C13" s="20" t="s">
        <v>82</v>
      </c>
      <c r="D13" s="29" t="s">
        <v>25</v>
      </c>
      <c r="E13" s="29">
        <f>12.2+2</f>
        <v>14.2</v>
      </c>
      <c r="F13" s="29">
        <v>0</v>
      </c>
      <c r="G13" s="46">
        <f t="shared" si="0"/>
        <v>0</v>
      </c>
    </row>
    <row r="14" spans="1:7" ht="75">
      <c r="A14" s="28">
        <f>A13+1</f>
        <v>5</v>
      </c>
      <c r="B14" s="29">
        <v>875272</v>
      </c>
      <c r="C14" s="20" t="s">
        <v>83</v>
      </c>
      <c r="D14" s="29" t="s">
        <v>25</v>
      </c>
      <c r="E14" s="29">
        <f>12.6+8.5+58</f>
        <v>79.1</v>
      </c>
      <c r="F14" s="29">
        <v>0</v>
      </c>
      <c r="G14" s="74">
        <f t="shared" si="0"/>
        <v>0</v>
      </c>
    </row>
    <row r="15" spans="1:7" ht="120">
      <c r="A15" s="28">
        <f>A14+1</f>
        <v>6</v>
      </c>
      <c r="B15" s="29">
        <v>894171</v>
      </c>
      <c r="C15" s="20" t="s">
        <v>79</v>
      </c>
      <c r="D15" s="29" t="s">
        <v>58</v>
      </c>
      <c r="E15" s="29">
        <v>4</v>
      </c>
      <c r="F15" s="29">
        <v>0</v>
      </c>
      <c r="G15" s="46">
        <f t="shared" si="0"/>
        <v>0</v>
      </c>
    </row>
    <row r="16" spans="1:7" ht="75">
      <c r="A16" s="28">
        <f>A15+1</f>
        <v>7</v>
      </c>
      <c r="B16" s="29">
        <v>892154</v>
      </c>
      <c r="C16" s="57" t="s">
        <v>66</v>
      </c>
      <c r="D16" s="29" t="s">
        <v>58</v>
      </c>
      <c r="E16" s="29">
        <v>1</v>
      </c>
      <c r="F16" s="29">
        <v>0</v>
      </c>
      <c r="G16" s="46">
        <f t="shared" si="0"/>
        <v>0</v>
      </c>
    </row>
    <row r="17" spans="1:7" ht="15">
      <c r="A17" s="28"/>
      <c r="B17" s="29"/>
      <c r="C17" s="69" t="s">
        <v>60</v>
      </c>
      <c r="D17" s="70"/>
      <c r="E17" s="70"/>
      <c r="F17" s="70"/>
      <c r="G17" s="71">
        <f>SUM(G11:G16)</f>
        <v>0</v>
      </c>
    </row>
    <row r="18" spans="1:7" ht="15">
      <c r="A18" s="28"/>
      <c r="B18" s="29"/>
      <c r="C18" s="20"/>
      <c r="D18" s="29"/>
      <c r="E18" s="29"/>
      <c r="F18" s="29"/>
      <c r="G18" s="46"/>
    </row>
    <row r="19" spans="1:7" ht="15">
      <c r="A19" s="28"/>
      <c r="B19" s="27"/>
      <c r="C19" s="22" t="s">
        <v>27</v>
      </c>
      <c r="D19" s="30"/>
      <c r="E19" s="30"/>
      <c r="F19" s="30"/>
      <c r="G19" s="68"/>
    </row>
    <row r="20" spans="1:7" ht="120">
      <c r="A20" s="28">
        <f>A16+1</f>
        <v>8</v>
      </c>
      <c r="B20" s="27" t="s">
        <v>62</v>
      </c>
      <c r="C20" s="20" t="s">
        <v>78</v>
      </c>
      <c r="D20" s="29" t="s">
        <v>25</v>
      </c>
      <c r="E20" s="29">
        <v>21</v>
      </c>
      <c r="F20" s="29">
        <v>0</v>
      </c>
      <c r="G20" s="46">
        <f>E20*F20</f>
        <v>0</v>
      </c>
    </row>
    <row r="21" spans="1:7" ht="15.75" thickBot="1">
      <c r="A21" s="32"/>
      <c r="B21" s="33"/>
      <c r="C21" s="23" t="s">
        <v>27</v>
      </c>
      <c r="D21" s="72"/>
      <c r="E21" s="72"/>
      <c r="F21" s="72"/>
      <c r="G21" s="47">
        <f>G20</f>
        <v>0</v>
      </c>
    </row>
    <row r="22" spans="1:7" ht="15.75" thickBot="1">
      <c r="A22" s="24"/>
      <c r="B22" s="25"/>
      <c r="C22" s="26" t="s">
        <v>32</v>
      </c>
      <c r="D22" s="25"/>
      <c r="E22" s="25"/>
      <c r="F22" s="25"/>
      <c r="G22" s="73">
        <f>G8+G17+G21</f>
        <v>0</v>
      </c>
    </row>
    <row r="23" spans="1:7" ht="15.75" thickBot="1">
      <c r="A23" s="24"/>
      <c r="B23" s="25"/>
      <c r="C23" s="26" t="s">
        <v>33</v>
      </c>
      <c r="D23" s="25"/>
      <c r="E23" s="25"/>
      <c r="F23" s="25"/>
      <c r="G23" s="48">
        <f>G22*1.21</f>
        <v>0</v>
      </c>
    </row>
  </sheetData>
  <sheetProtection/>
  <mergeCells count="1">
    <mergeCell ref="F3:G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carcass</dc:creator>
  <cp:keywords/>
  <dc:description/>
  <cp:lastModifiedBy>kata</cp:lastModifiedBy>
  <cp:lastPrinted>2017-01-16T14:54:41Z</cp:lastPrinted>
  <dcterms:created xsi:type="dcterms:W3CDTF">2015-04-17T12:06:55Z</dcterms:created>
  <dcterms:modified xsi:type="dcterms:W3CDTF">2018-04-19T09:27:37Z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