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'List1'!$A$1:$I$145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
</t>
        </r>
        <r>
          <rPr>
            <sz val="9"/>
            <color indexed="10"/>
            <rFont val="Tahoma"/>
            <family val="2"/>
          </rPr>
          <t xml:space="preserve">platba za koordinaci od společnosti GasNet, s.r.o. ve výši 965 559,43 Kč dorazila až v roce 2020
</t>
        </r>
      </text>
    </comment>
    <comment ref="G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
</t>
        </r>
        <r>
          <rPr>
            <sz val="9"/>
            <rFont val="Tahoma"/>
            <family val="2"/>
          </rPr>
          <t xml:space="preserve">vybudování veřejného osvětlení v ulici Bílokostelecká
</t>
        </r>
        <r>
          <rPr>
            <sz val="9"/>
            <color indexed="10"/>
            <rFont val="Tahoma"/>
            <family val="2"/>
          </rPr>
          <t>4 mil. Kč převedeno do rozpočtu roku 2020 z důvodu posunu realizace akce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
</t>
        </r>
        <r>
          <rPr>
            <sz val="9"/>
            <color indexed="10"/>
            <rFont val="Tahoma"/>
            <family val="2"/>
          </rPr>
          <t>Výše dotace činila 5 mil. Kč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D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D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D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D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D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D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D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D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D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E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E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E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E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E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E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E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
</t>
        </r>
        <r>
          <rPr>
            <sz val="9"/>
            <color indexed="10"/>
            <rFont val="Tahoma"/>
            <family val="2"/>
          </rPr>
          <t>přikoupení mycí lišty k cisternové nástavbě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G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Andělská Hora - převod z řádku 19 běžných výdajů</t>
        </r>
      </text>
    </comment>
    <comment ref="G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Vítkov - převod z řádku 20 běžných výdajů</t>
        </r>
      </text>
    </comment>
    <comment ref="G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102.090,- Kč hrazeno z běžných výdajů ř. 63 technická správa 
OdPa 3322 - zachování a obnova kulturních památek - restaurování a oprava Kříže - na návsi v Andělské Hoře s přispěním dotace ve výši cca 71 tis. Kč z celkových 102.090,- Kč dle Smlouvy o poskytnutí účelové dotace z Dotačního fondu Libereckého kraje, oblast podpory: 7. Kultura, památková péče a cestovní ruch, program č.: 7.2 Záchrana a obnova památek v Libereckém kraji č. OLP/2388/2019
převod na řádek 81 IP - 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G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79 IP - grantový fond Libereckého kraje - předfinancování
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G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 fondu oprav obecních bytů bude placeno vybudování zimní zahrady včetně oplechování na budově DPS Bílokostelecká 66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z fondu veřejného osvětlení - financování - na 1. část rekonstrukce VO v ulicích Vítkovská, Václavická.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z fondu veřejného osvětlení - financování - na 1. část rekonstrukce VO v ulicích Vítkovská, Václavická.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Andělská Hora - převod z řádku 19 běžných výdajů</t>
        </r>
      </text>
    </comment>
    <comment ref="F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Vítkov - převod z řádku 20 běžných výdajů</t>
        </r>
      </text>
    </comment>
    <comment ref="F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F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
</t>
        </r>
        <r>
          <rPr>
            <sz val="9"/>
            <rFont val="Tahoma"/>
            <family val="2"/>
          </rPr>
          <t xml:space="preserve">vybudování veřejného osvětlení v ulici Bílokostelecká
</t>
        </r>
        <r>
          <rPr>
            <sz val="9"/>
            <color indexed="10"/>
            <rFont val="Tahoma"/>
            <family val="2"/>
          </rPr>
          <t>4 mil. Kč převedeno do rozpočtu roku 2020 z důvodu posunu realizace akce</t>
        </r>
      </text>
    </comment>
    <comment ref="F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F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F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F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
</t>
        </r>
        <r>
          <rPr>
            <sz val="9"/>
            <color indexed="10"/>
            <rFont val="Tahoma"/>
            <family val="2"/>
          </rPr>
          <t>přikoupení mycí lišty k cisternové nástavbě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F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převedeno na řádek 9 běžných výdajů - hrazeny neinvestiční výdaje při akci "Modernizace budovy Základní školy Chrastava" - programové vybavení a vybavení učeben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F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102.090,- Kč hrazeno z běžných výdajů ř. 63 technická správa 
OdPa 3322 - zachování a obnova kulturních památek - restaurování a oprava Kříže - na návsi v Andělské Hoře s přispěním dotace ve výši cca 71 tis. Kč z celkových 102.090,- Kč dle Smlouvy o poskytnutí účelové dotace z Dotačního fondu Libereckého kraje, oblast podpory: 7. Kultura, památková péče a cestovní ruch, program č.: 7.2 Záchrana a obnova památek v Libereckém kraji č. OLP/2388/2019
převod na řádek 81 IP - 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F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79 IP - grantový fond Libereckého kraje - předfinancování
nákup štěpkovače za 252 890,- Kč s přispěním dotace KÚLK ve výši 65 530,- Kč na nákup štěpkovače dle Smlouvy o poskytnutí účelové dotace z Dotačního fondu Libereckého kraje oblast podpory: 8. Životní prostředí a zemědělství, program č.: 8.5 Podpora předcházení vzniku odpadů, jejich opětovného použití a podpora sběru a využití bioodpadů č. OLP/2436/2019</t>
        </r>
      </text>
    </comment>
    <comment ref="F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 fondu oprav obecních bytů bude placeno vybudování zimní zahrady včetně oplechování na budově DPS Bílokostelecká 66</t>
        </r>
      </text>
    </comment>
    <comment ref="G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příjem dotace od MV 1 mil. Kč + vlastní podíl 513 tis. Kč.</t>
        </r>
      </text>
    </comment>
  </commentList>
</comments>
</file>

<file path=xl/sharedStrings.xml><?xml version="1.0" encoding="utf-8"?>
<sst xmlns="http://schemas.openxmlformats.org/spreadsheetml/2006/main" count="228" uniqueCount="140">
  <si>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</si>
  <si>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</si>
  <si>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</si>
  <si>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</si>
  <si>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</si>
  <si>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</si>
  <si>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</si>
  <si>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</si>
  <si>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</si>
  <si>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</si>
  <si>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</si>
  <si>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</si>
  <si>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</si>
  <si>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</si>
  <si>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</si>
  <si>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</si>
  <si>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</si>
  <si>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</si>
  <si>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</si>
  <si>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</si>
  <si>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</si>
  <si>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</si>
  <si>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</si>
  <si>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</si>
  <si>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</si>
  <si>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</si>
  <si>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</si>
  <si>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</si>
  <si>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</si>
  <si>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</si>
  <si>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</si>
  <si>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</si>
  <si>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</si>
  <si>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</si>
  <si>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</si>
  <si>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</si>
  <si>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</si>
  <si>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</si>
  <si>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</si>
  <si>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</si>
  <si>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</si>
  <si>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</si>
  <si>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</si>
  <si>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</si>
  <si>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</si>
  <si>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</si>
  <si>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</si>
  <si>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</si>
  <si>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</si>
  <si>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</si>
  <si>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</si>
  <si>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</si>
  <si>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</si>
  <si>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</si>
  <si>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</si>
  <si>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</si>
  <si>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</si>
  <si>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</si>
  <si>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</si>
  <si>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</si>
  <si>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</si>
  <si>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</si>
  <si>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</si>
  <si>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</si>
  <si>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</si>
  <si>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</si>
  <si>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</si>
  <si>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</si>
  <si>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</si>
  <si>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</si>
  <si>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</si>
  <si>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</si>
  <si>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</si>
  <si>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</si>
  <si>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schválený rozpočet 2018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</si>
  <si>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</si>
  <si>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</si>
  <si>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</si>
  <si>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</si>
  <si>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fond voda - výplata investiční dotace na ČOV 2 žadatelům</t>
  </si>
  <si>
    <t>demolice č.p. 30 Dolní Vítkov + navazující vybudování parkoviště - hrazeno z Fondu mikroprojektů CZ-PL, CZ-D</t>
  </si>
  <si>
    <t>SDH Chrastava - rekonstrukce skladu PHM</t>
  </si>
  <si>
    <t>park u ZŠ Školní</t>
  </si>
  <si>
    <t>klimatizace radnice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</si>
  <si>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</si>
  <si>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</si>
  <si>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</si>
  <si>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</si>
  <si>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</si>
  <si>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</si>
  <si>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</si>
  <si>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</si>
  <si>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Projekt "Kamerový systém"</t>
  </si>
  <si>
    <t>vl. podíl</t>
  </si>
  <si>
    <t>rekonstrukce ul. Bílokostelecká - I. etapa (hrazeno z FVI - RUD)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</si>
  <si>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</si>
  <si>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</si>
  <si>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</si>
  <si>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</si>
  <si>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</si>
  <si>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</si>
  <si>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</si>
  <si>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workoutové hřiště - v roce 2019 rozšíření o prostor za hasičskou zbrojnicí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</si>
  <si>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</si>
  <si>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</si>
  <si>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</si>
  <si>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</si>
  <si>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</si>
  <si>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</si>
  <si>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</si>
  <si>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</si>
  <si>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</si>
  <si>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</si>
  <si>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</si>
  <si>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</si>
  <si>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</si>
  <si>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</si>
  <si>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</si>
  <si>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</si>
  <si>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</si>
  <si>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rekonstrukce plotu koupaliště - havarijní stav</t>
  </si>
  <si>
    <t>vybudování výtahu v budově zdravotního střediska</t>
  </si>
  <si>
    <t>nová přístupová komunikace do Andělské Hory</t>
  </si>
  <si>
    <t>Projekt "Rekonstrukce ZŠ Revoluční" - PD</t>
  </si>
  <si>
    <t>příprava projektů - (částečně hrazeno z FVI - RUD)</t>
  </si>
  <si>
    <t>Osadní výbor Andělská Hora - posilovací stroje</t>
  </si>
  <si>
    <t>Osadní výbor Vítkov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</si>
  <si>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</si>
  <si>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</si>
  <si>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</si>
  <si>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</si>
  <si>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>parkovací místa Andělská Hora - náves</t>
  </si>
  <si>
    <t>štěpkovač</t>
  </si>
  <si>
    <t>dvoukřídlá brána u budovy kina</t>
  </si>
  <si>
    <t>5. změna rozpočtu 2019</t>
  </si>
  <si>
    <t>nákup budovy zdravotního střediska (hrazeno z FVI - RUD)</t>
  </si>
  <si>
    <t>6. změna rozpočtu 2019</t>
  </si>
  <si>
    <t>ORM - dotace MMR</t>
  </si>
  <si>
    <t>ORM - vl. podíl k dotaci MMR</t>
  </si>
  <si>
    <t xml:space="preserve">                                                                               6. změna rozpočtu 2019 - rozpočtové opatření                                                  ZM  10.02.2020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</si>
</sst>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2" borderId="24" xfId="0" applyNumberFormat="1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/>
    </xf>
    <xf numFmtId="41" fontId="3" fillId="3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4" xfId="0" applyNumberFormat="1" applyFont="1" applyFill="1" applyBorder="1" applyAlignment="1">
      <alignment vertical="center" wrapText="1"/>
    </xf>
    <xf numFmtId="41" fontId="11" fillId="0" borderId="29" xfId="0" applyNumberFormat="1" applyFont="1" applyFill="1" applyBorder="1" applyAlignment="1">
      <alignment vertical="center"/>
    </xf>
    <xf numFmtId="41" fontId="11" fillId="0" borderId="24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41" fontId="11" fillId="0" borderId="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100" workbookViewId="0" topLeftCell="A97">
      <selection activeCell="C119" sqref="C11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39" t="s">
        <v>16</v>
      </c>
      <c r="B1" s="139"/>
      <c r="C1" s="139"/>
      <c r="D1" s="139"/>
      <c r="E1" s="139"/>
      <c r="F1" s="139"/>
      <c r="G1" s="139"/>
      <c r="H1" s="139"/>
      <c r="I1" s="13"/>
      <c r="J1" s="2"/>
    </row>
    <row r="2" spans="1:10" ht="16.5" thickBot="1">
      <c r="A2" s="140" t="s">
        <v>139</v>
      </c>
      <c r="B2" s="141"/>
      <c r="C2" s="141"/>
      <c r="D2" s="141"/>
      <c r="E2" s="141"/>
      <c r="F2" s="141"/>
      <c r="G2" s="141"/>
      <c r="H2" s="141"/>
      <c r="I2" s="2"/>
      <c r="J2" s="2"/>
    </row>
    <row r="3" spans="1:8" ht="49.5" customHeight="1" thickBot="1">
      <c r="A3" s="23">
        <v>2019</v>
      </c>
      <c r="B3" s="11" t="s">
        <v>7</v>
      </c>
      <c r="C3" s="24" t="s">
        <v>4</v>
      </c>
      <c r="D3" s="4" t="s">
        <v>74</v>
      </c>
      <c r="E3" s="4" t="s">
        <v>119</v>
      </c>
      <c r="F3" s="4" t="s">
        <v>134</v>
      </c>
      <c r="G3" s="4" t="s">
        <v>136</v>
      </c>
      <c r="H3" s="9" t="s">
        <v>0</v>
      </c>
    </row>
    <row r="4" spans="1:8" ht="23.25" customHeight="1">
      <c r="A4" s="128" t="s">
        <v>1</v>
      </c>
      <c r="B4" s="12">
        <v>1</v>
      </c>
      <c r="C4" s="25" t="s">
        <v>47</v>
      </c>
      <c r="D4" s="6">
        <v>0</v>
      </c>
      <c r="E4" s="6">
        <v>0</v>
      </c>
      <c r="F4" s="6">
        <v>0</v>
      </c>
      <c r="G4" s="6">
        <v>0</v>
      </c>
      <c r="H4" s="5" t="s">
        <v>2</v>
      </c>
    </row>
    <row r="5" spans="1:8" ht="23.25" customHeight="1">
      <c r="A5" s="129"/>
      <c r="B5" s="12">
        <v>2</v>
      </c>
      <c r="C5" s="25" t="s">
        <v>48</v>
      </c>
      <c r="D5" s="6">
        <v>0</v>
      </c>
      <c r="E5" s="6">
        <v>0</v>
      </c>
      <c r="F5" s="6">
        <v>0</v>
      </c>
      <c r="G5" s="123">
        <v>39621</v>
      </c>
      <c r="H5" s="5" t="s">
        <v>2</v>
      </c>
    </row>
    <row r="6" spans="1:8" ht="23.25" customHeight="1" thickBot="1">
      <c r="A6" s="129"/>
      <c r="B6" s="12">
        <v>3</v>
      </c>
      <c r="C6" s="25" t="s">
        <v>27</v>
      </c>
      <c r="D6" s="45">
        <v>3365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30"/>
      <c r="B7" s="31">
        <v>4</v>
      </c>
      <c r="C7" s="32" t="s">
        <v>3</v>
      </c>
      <c r="D7" s="33">
        <f>SUM(D4:D6)</f>
        <v>3365</v>
      </c>
      <c r="E7" s="33">
        <f>SUM(E4:E6)</f>
        <v>1044</v>
      </c>
      <c r="F7" s="33">
        <f>SUM(F4:F6)</f>
        <v>1044</v>
      </c>
      <c r="G7" s="33">
        <f>SUM(G4:G6)</f>
        <v>40665</v>
      </c>
      <c r="H7" s="30"/>
    </row>
    <row r="8" spans="1:9" ht="23.25" customHeight="1">
      <c r="A8" s="144"/>
      <c r="B8" s="38">
        <v>5</v>
      </c>
      <c r="C8" s="108" t="s">
        <v>54</v>
      </c>
      <c r="D8" s="46">
        <v>650</v>
      </c>
      <c r="E8" s="105">
        <f>650-650</f>
        <v>0</v>
      </c>
      <c r="F8" s="46">
        <f>650-650</f>
        <v>0</v>
      </c>
      <c r="G8" s="46">
        <f>650-650</f>
        <v>0</v>
      </c>
      <c r="H8" s="34" t="s">
        <v>5</v>
      </c>
      <c r="I8" s="20"/>
    </row>
    <row r="9" spans="1:8" ht="23.25" customHeight="1">
      <c r="A9" s="145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117">
        <f>1000-1000</f>
        <v>0</v>
      </c>
      <c r="H9" s="3" t="s">
        <v>5</v>
      </c>
    </row>
    <row r="10" spans="1:8" ht="23.25" customHeight="1">
      <c r="A10" s="145"/>
      <c r="B10" s="39">
        <v>7</v>
      </c>
      <c r="C10" s="36" t="s">
        <v>8</v>
      </c>
      <c r="D10" s="47">
        <v>1500</v>
      </c>
      <c r="E10" s="47">
        <v>1100</v>
      </c>
      <c r="F10" s="47">
        <v>1100</v>
      </c>
      <c r="G10" s="117">
        <f>1100-106</f>
        <v>994</v>
      </c>
      <c r="H10" s="3" t="s">
        <v>5</v>
      </c>
    </row>
    <row r="11" spans="1:8" ht="23.25" customHeight="1">
      <c r="A11" s="145"/>
      <c r="B11" s="39">
        <v>8</v>
      </c>
      <c r="C11" s="109" t="s">
        <v>49</v>
      </c>
      <c r="D11" s="47">
        <v>500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45"/>
      <c r="B12" s="39">
        <v>9</v>
      </c>
      <c r="C12" s="36" t="s">
        <v>6</v>
      </c>
      <c r="D12" s="47">
        <v>150</v>
      </c>
      <c r="E12" s="47">
        <v>150</v>
      </c>
      <c r="F12" s="47">
        <v>150</v>
      </c>
      <c r="G12" s="117">
        <f>150+23</f>
        <v>173</v>
      </c>
      <c r="H12" s="3" t="s">
        <v>5</v>
      </c>
    </row>
    <row r="13" spans="1:8" ht="23.25" customHeight="1">
      <c r="A13" s="145"/>
      <c r="B13" s="39">
        <v>10</v>
      </c>
      <c r="C13" s="35" t="s">
        <v>124</v>
      </c>
      <c r="D13" s="47">
        <v>600</v>
      </c>
      <c r="E13" s="47">
        <v>600</v>
      </c>
      <c r="F13" s="47">
        <f>600+4400</f>
        <v>5000</v>
      </c>
      <c r="G13" s="117">
        <f>600+4400-1451</f>
        <v>3549</v>
      </c>
      <c r="H13" s="3" t="s">
        <v>5</v>
      </c>
    </row>
    <row r="14" spans="1:8" ht="23.25" customHeight="1">
      <c r="A14" s="145"/>
      <c r="B14" s="39">
        <v>11</v>
      </c>
      <c r="C14" s="109" t="s">
        <v>50</v>
      </c>
      <c r="D14" s="47">
        <v>270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45"/>
      <c r="B15" s="39">
        <v>12</v>
      </c>
      <c r="C15" s="35" t="s">
        <v>29</v>
      </c>
      <c r="D15" s="47">
        <v>300</v>
      </c>
      <c r="E15" s="47">
        <v>300</v>
      </c>
      <c r="F15" s="47">
        <f>300+117</f>
        <v>417</v>
      </c>
      <c r="G15" s="117">
        <f>300+117-4</f>
        <v>413</v>
      </c>
      <c r="H15" s="3" t="s">
        <v>5</v>
      </c>
    </row>
    <row r="16" spans="1:8" ht="23.25" customHeight="1">
      <c r="A16" s="145"/>
      <c r="B16" s="39">
        <v>13</v>
      </c>
      <c r="C16" s="36" t="s">
        <v>99</v>
      </c>
      <c r="D16" s="47">
        <v>150</v>
      </c>
      <c r="E16" s="47">
        <v>100</v>
      </c>
      <c r="F16" s="47">
        <v>100</v>
      </c>
      <c r="G16" s="117">
        <f>100-100</f>
        <v>0</v>
      </c>
      <c r="H16" s="3" t="s">
        <v>5</v>
      </c>
    </row>
    <row r="17" spans="1:8" ht="23.25" customHeight="1">
      <c r="A17" s="145"/>
      <c r="B17" s="39">
        <v>14</v>
      </c>
      <c r="C17" s="109" t="s">
        <v>51</v>
      </c>
      <c r="D17" s="47">
        <v>200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45"/>
      <c r="B18" s="39">
        <v>15</v>
      </c>
      <c r="C18" s="36" t="s">
        <v>100</v>
      </c>
      <c r="D18" s="47">
        <v>2800</v>
      </c>
      <c r="E18" s="96">
        <v>1500</v>
      </c>
      <c r="F18" s="47">
        <v>1500</v>
      </c>
      <c r="G18" s="117">
        <f>1500+38</f>
        <v>1538</v>
      </c>
      <c r="H18" s="10" t="s">
        <v>5</v>
      </c>
    </row>
    <row r="19" spans="1:8" ht="23.25" customHeight="1">
      <c r="A19" s="145"/>
      <c r="B19" s="39">
        <v>16</v>
      </c>
      <c r="C19" s="36" t="s">
        <v>28</v>
      </c>
      <c r="D19" s="47">
        <v>100</v>
      </c>
      <c r="E19" s="96">
        <f>100+200</f>
        <v>300</v>
      </c>
      <c r="F19" s="47">
        <f>100+200</f>
        <v>300</v>
      </c>
      <c r="G19" s="117">
        <f>100+200+5</f>
        <v>305</v>
      </c>
      <c r="H19" s="10" t="s">
        <v>5</v>
      </c>
    </row>
    <row r="20" spans="1:8" ht="23.25" customHeight="1">
      <c r="A20" s="145"/>
      <c r="B20" s="39">
        <v>17</v>
      </c>
      <c r="C20" s="99" t="s">
        <v>11</v>
      </c>
      <c r="D20" s="47">
        <v>350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45"/>
      <c r="B21" s="39">
        <v>18</v>
      </c>
      <c r="C21" s="99" t="s">
        <v>52</v>
      </c>
      <c r="D21" s="47">
        <v>100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45"/>
      <c r="B22" s="39">
        <v>19</v>
      </c>
      <c r="C22" s="36" t="s">
        <v>104</v>
      </c>
      <c r="D22" s="96">
        <v>10000</v>
      </c>
      <c r="E22" s="47">
        <f>9500-4000</f>
        <v>5500</v>
      </c>
      <c r="F22" s="47">
        <f>9500-4000</f>
        <v>5500</v>
      </c>
      <c r="G22" s="117">
        <f>9500-4000-500</f>
        <v>5000</v>
      </c>
      <c r="H22" s="124" t="s">
        <v>137</v>
      </c>
      <c r="I22" s="21"/>
    </row>
    <row r="23" spans="1:9" ht="23.25" customHeight="1">
      <c r="A23" s="145"/>
      <c r="B23" s="39">
        <v>20</v>
      </c>
      <c r="C23" s="60" t="s">
        <v>105</v>
      </c>
      <c r="D23" s="64">
        <v>0</v>
      </c>
      <c r="E23" s="64">
        <v>4000</v>
      </c>
      <c r="F23" s="64">
        <v>4000</v>
      </c>
      <c r="G23" s="120">
        <f>4000+46</f>
        <v>4046</v>
      </c>
      <c r="H23" s="122" t="s">
        <v>138</v>
      </c>
      <c r="I23" s="21"/>
    </row>
    <row r="24" spans="1:8" ht="23.25" customHeight="1">
      <c r="A24" s="145"/>
      <c r="B24" s="39">
        <v>21</v>
      </c>
      <c r="C24" s="99" t="s">
        <v>80</v>
      </c>
      <c r="D24" s="96">
        <f>900+100</f>
        <v>1000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45"/>
      <c r="B25" s="39">
        <v>22</v>
      </c>
      <c r="C25" s="36" t="s">
        <v>131</v>
      </c>
      <c r="D25" s="47">
        <v>0</v>
      </c>
      <c r="E25" s="47">
        <v>0</v>
      </c>
      <c r="F25" s="47">
        <v>180</v>
      </c>
      <c r="G25" s="117">
        <f>180-14</f>
        <v>166</v>
      </c>
      <c r="H25" s="10" t="s">
        <v>14</v>
      </c>
    </row>
    <row r="26" spans="1:8" ht="23.25" customHeight="1">
      <c r="A26" s="145"/>
      <c r="B26" s="39">
        <v>23</v>
      </c>
      <c r="C26" s="99" t="s">
        <v>58</v>
      </c>
      <c r="D26" s="47">
        <v>1500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45"/>
      <c r="B27" s="39">
        <v>24</v>
      </c>
      <c r="C27" s="99" t="s">
        <v>71</v>
      </c>
      <c r="D27" s="47">
        <v>90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45"/>
      <c r="B28" s="39">
        <v>25</v>
      </c>
      <c r="C28" s="99" t="s">
        <v>59</v>
      </c>
      <c r="D28" s="47">
        <v>1000</v>
      </c>
      <c r="E28" s="96">
        <v>156</v>
      </c>
      <c r="F28" s="47">
        <v>156</v>
      </c>
      <c r="G28" s="47">
        <v>156</v>
      </c>
      <c r="H28" s="10" t="s">
        <v>5</v>
      </c>
    </row>
    <row r="29" spans="1:8" ht="23.25" customHeight="1">
      <c r="A29" s="145"/>
      <c r="B29" s="39">
        <v>26</v>
      </c>
      <c r="C29" s="36" t="s">
        <v>125</v>
      </c>
      <c r="D29" s="47">
        <v>0</v>
      </c>
      <c r="E29" s="47">
        <v>0</v>
      </c>
      <c r="F29" s="47">
        <v>50</v>
      </c>
      <c r="G29" s="117">
        <f>50-4</f>
        <v>46</v>
      </c>
      <c r="H29" s="10" t="s">
        <v>129</v>
      </c>
    </row>
    <row r="30" spans="1:8" ht="23.25" customHeight="1">
      <c r="A30" s="145"/>
      <c r="B30" s="39">
        <v>27</v>
      </c>
      <c r="C30" s="36" t="s">
        <v>126</v>
      </c>
      <c r="D30" s="47">
        <v>0</v>
      </c>
      <c r="E30" s="47">
        <v>0</v>
      </c>
      <c r="F30" s="47">
        <v>46</v>
      </c>
      <c r="G30" s="117">
        <f>46-16</f>
        <v>30</v>
      </c>
      <c r="H30" s="10" t="s">
        <v>129</v>
      </c>
    </row>
    <row r="31" spans="1:8" ht="23.25" customHeight="1">
      <c r="A31" s="145"/>
      <c r="B31" s="39">
        <v>28</v>
      </c>
      <c r="C31" s="36" t="s">
        <v>87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45"/>
      <c r="B32" s="39">
        <v>29</v>
      </c>
      <c r="C32" s="99" t="s">
        <v>38</v>
      </c>
      <c r="D32" s="47">
        <v>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45"/>
      <c r="B33" s="39">
        <v>30</v>
      </c>
      <c r="C33" s="99" t="s">
        <v>39</v>
      </c>
      <c r="D33" s="47">
        <v>0</v>
      </c>
      <c r="E33" s="47">
        <v>0</v>
      </c>
      <c r="F33" s="47">
        <v>0</v>
      </c>
      <c r="G33" s="47">
        <v>0</v>
      </c>
      <c r="H33" s="10" t="s">
        <v>5</v>
      </c>
    </row>
    <row r="34" spans="1:8" ht="23.25" customHeight="1">
      <c r="A34" s="145"/>
      <c r="B34" s="39">
        <v>31</v>
      </c>
      <c r="C34" s="116" t="s">
        <v>127</v>
      </c>
      <c r="D34" s="47">
        <v>0</v>
      </c>
      <c r="E34" s="47">
        <v>0</v>
      </c>
      <c r="F34" s="47">
        <v>450</v>
      </c>
      <c r="G34" s="117">
        <f>450-13</f>
        <v>437</v>
      </c>
      <c r="H34" s="10" t="s">
        <v>5</v>
      </c>
    </row>
    <row r="35" spans="1:8" ht="23.25" customHeight="1">
      <c r="A35" s="145"/>
      <c r="B35" s="39">
        <v>32</v>
      </c>
      <c r="C35" s="36" t="s">
        <v>35</v>
      </c>
      <c r="D35" s="47">
        <v>240</v>
      </c>
      <c r="E35" s="47">
        <v>240</v>
      </c>
      <c r="F35" s="47">
        <v>240</v>
      </c>
      <c r="G35" s="117">
        <f>240-240</f>
        <v>0</v>
      </c>
      <c r="H35" s="10" t="s">
        <v>98</v>
      </c>
    </row>
    <row r="36" spans="1:8" ht="23.25" customHeight="1">
      <c r="A36" s="145"/>
      <c r="B36" s="39">
        <v>33</v>
      </c>
      <c r="C36" s="99" t="s">
        <v>73</v>
      </c>
      <c r="D36" s="96">
        <f>1800+1000</f>
        <v>2800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45"/>
      <c r="B37" s="39">
        <v>34</v>
      </c>
      <c r="C37" s="99" t="s">
        <v>36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45"/>
      <c r="B38" s="39">
        <v>35</v>
      </c>
      <c r="C38" s="99" t="s">
        <v>72</v>
      </c>
      <c r="D38" s="47">
        <v>600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45"/>
      <c r="B39" s="39">
        <v>36</v>
      </c>
      <c r="C39" s="116" t="s">
        <v>115</v>
      </c>
      <c r="D39" s="47">
        <v>0</v>
      </c>
      <c r="E39" s="96">
        <v>600</v>
      </c>
      <c r="F39" s="47">
        <v>600</v>
      </c>
      <c r="G39" s="117">
        <f>600-600</f>
        <v>0</v>
      </c>
      <c r="H39" s="10" t="s">
        <v>5</v>
      </c>
    </row>
    <row r="40" spans="1:8" ht="23.25" customHeight="1" thickBot="1">
      <c r="A40" s="146"/>
      <c r="B40" s="59">
        <v>37</v>
      </c>
      <c r="C40" s="69" t="s">
        <v>53</v>
      </c>
      <c r="D40" s="97">
        <f>220-220</f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25" t="s">
        <v>15</v>
      </c>
      <c r="B42" s="131"/>
      <c r="C42" s="131"/>
      <c r="D42" s="131"/>
      <c r="E42" s="131"/>
      <c r="F42" s="131"/>
      <c r="G42" s="131"/>
      <c r="H42" s="131"/>
      <c r="I42" s="76"/>
    </row>
    <row r="43" spans="1:8" ht="49.5" customHeight="1" thickBot="1">
      <c r="A43" s="87">
        <v>2019</v>
      </c>
      <c r="B43" s="83" t="s">
        <v>7</v>
      </c>
      <c r="C43" s="24" t="s">
        <v>4</v>
      </c>
      <c r="D43" s="4" t="s">
        <v>74</v>
      </c>
      <c r="E43" s="4" t="s">
        <v>119</v>
      </c>
      <c r="F43" s="4" t="s">
        <v>134</v>
      </c>
      <c r="G43" s="4" t="s">
        <v>136</v>
      </c>
      <c r="H43" s="9" t="s">
        <v>0</v>
      </c>
    </row>
    <row r="44" spans="1:8" ht="23.25" customHeight="1">
      <c r="A44" s="132"/>
      <c r="B44" s="84">
        <v>38</v>
      </c>
      <c r="C44" s="106" t="s">
        <v>82</v>
      </c>
      <c r="D44" s="62">
        <v>0</v>
      </c>
      <c r="E44" s="62">
        <v>0</v>
      </c>
      <c r="F44" s="62">
        <v>0</v>
      </c>
      <c r="G44" s="62">
        <v>0</v>
      </c>
      <c r="H44" s="80" t="s">
        <v>5</v>
      </c>
    </row>
    <row r="45" spans="1:8" ht="23.25" customHeight="1">
      <c r="A45" s="133"/>
      <c r="B45" s="85">
        <v>39</v>
      </c>
      <c r="C45" s="81" t="s">
        <v>101</v>
      </c>
      <c r="D45" s="47">
        <v>0</v>
      </c>
      <c r="E45" s="47">
        <v>300</v>
      </c>
      <c r="F45" s="47">
        <v>300</v>
      </c>
      <c r="G45" s="117">
        <f>300-300</f>
        <v>0</v>
      </c>
      <c r="H45" s="79" t="s">
        <v>96</v>
      </c>
    </row>
    <row r="46" spans="1:8" ht="23.25" customHeight="1">
      <c r="A46" s="133"/>
      <c r="B46" s="85">
        <v>40</v>
      </c>
      <c r="C46" s="81" t="s">
        <v>102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33"/>
      <c r="B47" s="85">
        <v>41</v>
      </c>
      <c r="C47" s="81" t="s">
        <v>83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33"/>
      <c r="B48" s="85">
        <v>42</v>
      </c>
      <c r="C48" s="81" t="s">
        <v>130</v>
      </c>
      <c r="D48" s="47">
        <v>0</v>
      </c>
      <c r="E48" s="47">
        <v>0</v>
      </c>
      <c r="F48" s="47">
        <v>700</v>
      </c>
      <c r="G48" s="117">
        <f>700-19</f>
        <v>681</v>
      </c>
      <c r="H48" s="79" t="s">
        <v>5</v>
      </c>
    </row>
    <row r="49" spans="1:8" ht="23.25" customHeight="1">
      <c r="A49" s="133"/>
      <c r="B49" s="85">
        <v>43</v>
      </c>
      <c r="C49" s="81" t="s">
        <v>81</v>
      </c>
      <c r="D49" s="47">
        <v>0</v>
      </c>
      <c r="E49" s="96">
        <v>600</v>
      </c>
      <c r="F49" s="47">
        <f>600+300</f>
        <v>900</v>
      </c>
      <c r="G49" s="117">
        <f>600+300-141</f>
        <v>759</v>
      </c>
      <c r="H49" s="79" t="s">
        <v>13</v>
      </c>
    </row>
    <row r="50" spans="1:8" ht="23.25" customHeight="1">
      <c r="A50" s="133"/>
      <c r="B50" s="85">
        <v>44</v>
      </c>
      <c r="C50" s="81" t="s">
        <v>94</v>
      </c>
      <c r="D50" s="47">
        <v>0</v>
      </c>
      <c r="E50" s="47">
        <v>7000</v>
      </c>
      <c r="F50" s="117">
        <f>7000+600-4000</f>
        <v>3600</v>
      </c>
      <c r="G50" s="117">
        <f>7000+600-4000+303</f>
        <v>3903</v>
      </c>
      <c r="H50" s="78" t="s">
        <v>5</v>
      </c>
    </row>
    <row r="51" spans="1:8" ht="23.25" customHeight="1">
      <c r="A51" s="133"/>
      <c r="B51" s="85">
        <v>45</v>
      </c>
      <c r="C51" s="81" t="s">
        <v>128</v>
      </c>
      <c r="D51" s="47">
        <v>0</v>
      </c>
      <c r="E51" s="47">
        <v>0</v>
      </c>
      <c r="F51" s="47">
        <v>34</v>
      </c>
      <c r="G51" s="47">
        <v>34</v>
      </c>
      <c r="H51" s="79" t="s">
        <v>5</v>
      </c>
    </row>
    <row r="52" spans="1:8" ht="23.25" customHeight="1">
      <c r="A52" s="133"/>
      <c r="B52" s="85">
        <v>46</v>
      </c>
      <c r="C52" s="100" t="s">
        <v>40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33"/>
      <c r="B53" s="85">
        <v>47</v>
      </c>
      <c r="C53" s="81" t="s">
        <v>116</v>
      </c>
      <c r="D53" s="96">
        <v>8000</v>
      </c>
      <c r="E53" s="47">
        <v>0</v>
      </c>
      <c r="F53" s="47">
        <v>0</v>
      </c>
      <c r="G53" s="47">
        <v>0</v>
      </c>
      <c r="H53" s="79" t="s">
        <v>5</v>
      </c>
    </row>
    <row r="54" spans="1:8" ht="23.25" customHeight="1">
      <c r="A54" s="133"/>
      <c r="B54" s="85">
        <v>48</v>
      </c>
      <c r="C54" s="81" t="s">
        <v>117</v>
      </c>
      <c r="D54" s="96">
        <f>500+100</f>
        <v>600</v>
      </c>
      <c r="E54" s="96">
        <f>30</f>
        <v>30</v>
      </c>
      <c r="F54" s="47">
        <f>30</f>
        <v>30</v>
      </c>
      <c r="G54" s="47">
        <f>30</f>
        <v>30</v>
      </c>
      <c r="H54" s="77" t="s">
        <v>5</v>
      </c>
    </row>
    <row r="55" spans="1:8" ht="23.25" customHeight="1">
      <c r="A55" s="133"/>
      <c r="B55" s="85">
        <v>49</v>
      </c>
      <c r="C55" s="81" t="s">
        <v>133</v>
      </c>
      <c r="D55" s="47">
        <v>0</v>
      </c>
      <c r="E55" s="47">
        <v>0</v>
      </c>
      <c r="F55" s="47">
        <v>87</v>
      </c>
      <c r="G55" s="117">
        <f>87+10</f>
        <v>97</v>
      </c>
      <c r="H55" s="79" t="s">
        <v>5</v>
      </c>
    </row>
    <row r="56" spans="1:8" ht="23.25" customHeight="1">
      <c r="A56" s="133"/>
      <c r="B56" s="85">
        <v>50</v>
      </c>
      <c r="C56" s="81" t="s">
        <v>64</v>
      </c>
      <c r="D56" s="47">
        <v>0</v>
      </c>
      <c r="E56" s="96">
        <v>3000</v>
      </c>
      <c r="F56" s="47">
        <v>3000</v>
      </c>
      <c r="G56" s="117">
        <f>3000-716</f>
        <v>2284</v>
      </c>
      <c r="H56" s="79" t="s">
        <v>5</v>
      </c>
    </row>
    <row r="57" spans="1:8" ht="23.25" customHeight="1">
      <c r="A57" s="133"/>
      <c r="B57" s="85">
        <v>51</v>
      </c>
      <c r="C57" s="81" t="s">
        <v>95</v>
      </c>
      <c r="D57" s="47">
        <v>1000</v>
      </c>
      <c r="E57" s="47">
        <v>1000</v>
      </c>
      <c r="F57" s="47">
        <f>1000-1000</f>
        <v>0</v>
      </c>
      <c r="G57" s="47">
        <f>1000-1000</f>
        <v>0</v>
      </c>
      <c r="H57" s="79" t="s">
        <v>5</v>
      </c>
    </row>
    <row r="58" spans="1:8" ht="23.25" customHeight="1">
      <c r="A58" s="133"/>
      <c r="B58" s="85">
        <v>52</v>
      </c>
      <c r="C58" s="81" t="s">
        <v>108</v>
      </c>
      <c r="D58" s="96">
        <f>3000-1360+1760</f>
        <v>3400</v>
      </c>
      <c r="E58" s="96">
        <f>3000-2000</f>
        <v>1000</v>
      </c>
      <c r="F58" s="47">
        <f>3000-2000</f>
        <v>1000</v>
      </c>
      <c r="G58" s="117">
        <f>3000-2000-14</f>
        <v>986</v>
      </c>
      <c r="H58" s="79" t="s">
        <v>5</v>
      </c>
    </row>
    <row r="59" spans="1:8" ht="23.25" customHeight="1">
      <c r="A59" s="133"/>
      <c r="B59" s="85">
        <v>53</v>
      </c>
      <c r="C59" s="81" t="s">
        <v>43</v>
      </c>
      <c r="D59" s="47">
        <v>550</v>
      </c>
      <c r="E59" s="96">
        <v>0</v>
      </c>
      <c r="F59" s="47">
        <v>0</v>
      </c>
      <c r="G59" s="47">
        <v>0</v>
      </c>
      <c r="H59" s="79" t="s">
        <v>13</v>
      </c>
    </row>
    <row r="60" spans="1:8" ht="23.25" customHeight="1">
      <c r="A60" s="133"/>
      <c r="B60" s="85">
        <v>54</v>
      </c>
      <c r="C60" s="81" t="s">
        <v>109</v>
      </c>
      <c r="D60" s="47">
        <v>0</v>
      </c>
      <c r="E60" s="47">
        <v>6000</v>
      </c>
      <c r="F60" s="47">
        <f>6000-6000</f>
        <v>0</v>
      </c>
      <c r="G60" s="47">
        <f>6000-6000</f>
        <v>0</v>
      </c>
      <c r="H60" s="79" t="s">
        <v>5</v>
      </c>
    </row>
    <row r="61" spans="1:8" ht="23.25" customHeight="1">
      <c r="A61" s="133"/>
      <c r="B61" s="85">
        <v>55</v>
      </c>
      <c r="C61" s="81" t="s">
        <v>17</v>
      </c>
      <c r="D61" s="47">
        <v>100</v>
      </c>
      <c r="E61" s="47">
        <v>100</v>
      </c>
      <c r="F61" s="47">
        <v>100</v>
      </c>
      <c r="G61" s="117">
        <f>100-9</f>
        <v>91</v>
      </c>
      <c r="H61" s="79" t="s">
        <v>5</v>
      </c>
    </row>
    <row r="62" spans="1:8" ht="23.25" customHeight="1">
      <c r="A62" s="133"/>
      <c r="B62" s="85">
        <v>56</v>
      </c>
      <c r="C62" s="82" t="s">
        <v>97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33"/>
      <c r="B63" s="85">
        <v>57</v>
      </c>
      <c r="C63" s="82" t="s">
        <v>70</v>
      </c>
      <c r="D63" s="96">
        <v>1163</v>
      </c>
      <c r="E63" s="96">
        <v>232</v>
      </c>
      <c r="F63" s="47">
        <v>232</v>
      </c>
      <c r="G63" s="47">
        <v>232</v>
      </c>
      <c r="H63" s="77" t="s">
        <v>67</v>
      </c>
    </row>
    <row r="64" spans="1:8" ht="23.25" customHeight="1">
      <c r="A64" s="133"/>
      <c r="B64" s="85">
        <v>58</v>
      </c>
      <c r="C64" s="98" t="s">
        <v>113</v>
      </c>
      <c r="D64" s="96">
        <f>3500+200</f>
        <v>3700</v>
      </c>
      <c r="E64" s="96">
        <v>6700</v>
      </c>
      <c r="F64" s="47">
        <v>6700</v>
      </c>
      <c r="G64" s="117">
        <f>6700+609</f>
        <v>7309</v>
      </c>
      <c r="H64" s="79" t="s">
        <v>5</v>
      </c>
    </row>
    <row r="65" spans="1:10" ht="23.25" customHeight="1">
      <c r="A65" s="133"/>
      <c r="B65" s="85">
        <v>59</v>
      </c>
      <c r="C65" s="82" t="s">
        <v>84</v>
      </c>
      <c r="D65" s="47">
        <v>0</v>
      </c>
      <c r="E65" s="47">
        <v>0</v>
      </c>
      <c r="F65" s="47">
        <v>0</v>
      </c>
      <c r="G65" s="47">
        <v>0</v>
      </c>
      <c r="H65" s="79" t="s">
        <v>85</v>
      </c>
      <c r="J65" s="56"/>
    </row>
    <row r="66" spans="1:8" ht="23.25" customHeight="1">
      <c r="A66" s="133"/>
      <c r="B66" s="85">
        <v>60</v>
      </c>
      <c r="C66" s="82" t="s">
        <v>75</v>
      </c>
      <c r="D66" s="47">
        <v>0</v>
      </c>
      <c r="E66" s="96">
        <v>70</v>
      </c>
      <c r="F66" s="47">
        <v>70</v>
      </c>
      <c r="G66" s="117">
        <f>70-7</f>
        <v>63</v>
      </c>
      <c r="H66" s="79" t="s">
        <v>5</v>
      </c>
    </row>
    <row r="67" spans="1:8" ht="23.25" customHeight="1">
      <c r="A67" s="133"/>
      <c r="B67" s="85">
        <v>61</v>
      </c>
      <c r="C67" s="82" t="s">
        <v>23</v>
      </c>
      <c r="D67" s="47">
        <v>500</v>
      </c>
      <c r="E67" s="47">
        <v>0</v>
      </c>
      <c r="F67" s="47">
        <f>250+38</f>
        <v>288</v>
      </c>
      <c r="G67" s="117">
        <f>250+38+31</f>
        <v>319</v>
      </c>
      <c r="H67" s="79" t="s">
        <v>5</v>
      </c>
    </row>
    <row r="68" spans="1:8" ht="23.25" customHeight="1">
      <c r="A68" s="133"/>
      <c r="B68" s="85">
        <v>62</v>
      </c>
      <c r="C68" s="81" t="s">
        <v>45</v>
      </c>
      <c r="D68" s="47">
        <v>200</v>
      </c>
      <c r="E68" s="47">
        <v>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34"/>
      <c r="B69" s="86">
        <v>63</v>
      </c>
      <c r="C69" s="81" t="s">
        <v>55</v>
      </c>
      <c r="D69" s="47">
        <v>200</v>
      </c>
      <c r="E69" s="47">
        <v>200</v>
      </c>
      <c r="F69" s="47">
        <v>200</v>
      </c>
      <c r="G69" s="117">
        <f>200-189</f>
        <v>11</v>
      </c>
      <c r="H69" s="41" t="s">
        <v>34</v>
      </c>
    </row>
    <row r="70" spans="1:8" ht="23.25" customHeight="1">
      <c r="A70" s="133" t="s">
        <v>61</v>
      </c>
      <c r="B70" s="71">
        <v>64</v>
      </c>
      <c r="C70" s="43" t="s">
        <v>22</v>
      </c>
      <c r="D70" s="50">
        <v>0</v>
      </c>
      <c r="E70" s="50">
        <v>0</v>
      </c>
      <c r="F70" s="50">
        <v>0</v>
      </c>
      <c r="G70" s="50">
        <v>0</v>
      </c>
      <c r="H70" s="44" t="s">
        <v>24</v>
      </c>
    </row>
    <row r="71" spans="1:8" ht="23.25" customHeight="1">
      <c r="A71" s="133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24</v>
      </c>
    </row>
    <row r="72" spans="1:8" ht="23.25" customHeight="1">
      <c r="A72" s="133"/>
      <c r="B72" s="40">
        <v>66</v>
      </c>
      <c r="C72" s="111" t="s">
        <v>106</v>
      </c>
      <c r="D72" s="48">
        <f>20000+4640</f>
        <v>24640</v>
      </c>
      <c r="E72" s="114">
        <v>23000</v>
      </c>
      <c r="F72" s="48">
        <f>23000-480</f>
        <v>22520</v>
      </c>
      <c r="G72" s="121">
        <f>23000-480-1509</f>
        <v>21011</v>
      </c>
      <c r="H72" s="10" t="s">
        <v>25</v>
      </c>
    </row>
    <row r="73" spans="1:8" ht="23.25" customHeight="1">
      <c r="A73" s="133"/>
      <c r="B73" s="40">
        <v>67</v>
      </c>
      <c r="C73" s="111" t="s">
        <v>106</v>
      </c>
      <c r="D73" s="49">
        <v>60000</v>
      </c>
      <c r="E73" s="115">
        <v>49000</v>
      </c>
      <c r="F73" s="49">
        <f>49000-3351</f>
        <v>45649</v>
      </c>
      <c r="G73" s="118">
        <f>49000-3351-9381</f>
        <v>36268</v>
      </c>
      <c r="H73" s="41" t="s">
        <v>60</v>
      </c>
    </row>
    <row r="74" spans="1:8" ht="23.25" customHeight="1">
      <c r="A74" s="133"/>
      <c r="B74" s="40">
        <v>68</v>
      </c>
      <c r="C74" s="99" t="s">
        <v>41</v>
      </c>
      <c r="D74" s="137">
        <v>0</v>
      </c>
      <c r="E74" s="137">
        <v>0</v>
      </c>
      <c r="F74" s="135">
        <v>0</v>
      </c>
      <c r="G74" s="135">
        <v>0</v>
      </c>
      <c r="H74" s="142" t="s">
        <v>32</v>
      </c>
    </row>
    <row r="75" spans="1:8" ht="23.25" customHeight="1">
      <c r="A75" s="133"/>
      <c r="B75" s="40">
        <v>69</v>
      </c>
      <c r="C75" s="99" t="s">
        <v>42</v>
      </c>
      <c r="D75" s="138"/>
      <c r="E75" s="138"/>
      <c r="F75" s="136"/>
      <c r="G75" s="136"/>
      <c r="H75" s="143"/>
    </row>
    <row r="76" spans="1:8" ht="23.25" customHeight="1">
      <c r="A76" s="133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26</v>
      </c>
    </row>
    <row r="77" spans="1:8" ht="23.25" customHeight="1">
      <c r="A77" s="133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25</v>
      </c>
    </row>
    <row r="78" spans="1:8" ht="23.25" customHeight="1">
      <c r="A78" s="133"/>
      <c r="B78" s="40">
        <v>72</v>
      </c>
      <c r="C78" s="37" t="s">
        <v>37</v>
      </c>
      <c r="D78" s="48">
        <v>0</v>
      </c>
      <c r="E78" s="48">
        <v>0</v>
      </c>
      <c r="F78" s="48">
        <v>0</v>
      </c>
      <c r="G78" s="48">
        <v>0</v>
      </c>
      <c r="H78" s="10" t="s">
        <v>31</v>
      </c>
    </row>
    <row r="79" spans="1:8" ht="23.25" customHeight="1">
      <c r="A79" s="133"/>
      <c r="B79" s="40">
        <v>73</v>
      </c>
      <c r="C79" s="37" t="s">
        <v>86</v>
      </c>
      <c r="D79" s="48">
        <v>0</v>
      </c>
      <c r="E79" s="48">
        <v>1000</v>
      </c>
      <c r="F79" s="48">
        <v>1000</v>
      </c>
      <c r="G79" s="121">
        <f>1000-840</f>
        <v>160</v>
      </c>
      <c r="H79" s="10" t="s">
        <v>24</v>
      </c>
    </row>
    <row r="80" spans="1:8" ht="23.25" customHeight="1">
      <c r="A80" s="133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25</v>
      </c>
    </row>
    <row r="81" spans="1:8" ht="23.25" customHeight="1">
      <c r="A81" s="133"/>
      <c r="B81" s="40">
        <v>75</v>
      </c>
      <c r="C81" s="42" t="s">
        <v>33</v>
      </c>
      <c r="D81" s="49">
        <v>0</v>
      </c>
      <c r="E81" s="49">
        <v>0</v>
      </c>
      <c r="F81" s="49">
        <v>0</v>
      </c>
      <c r="G81" s="49">
        <v>0</v>
      </c>
      <c r="H81" s="41" t="s">
        <v>31</v>
      </c>
    </row>
    <row r="82" spans="1:8" ht="23.25" customHeight="1">
      <c r="A82" s="133"/>
      <c r="B82" s="40">
        <v>76</v>
      </c>
      <c r="C82" s="42" t="s">
        <v>123</v>
      </c>
      <c r="D82" s="49">
        <v>4000</v>
      </c>
      <c r="E82" s="115">
        <v>1000</v>
      </c>
      <c r="F82" s="49">
        <v>1000</v>
      </c>
      <c r="G82" s="118">
        <f>1000-858</f>
        <v>142</v>
      </c>
      <c r="H82" s="41" t="s">
        <v>5</v>
      </c>
    </row>
    <row r="83" spans="1:10" ht="23.25" customHeight="1" thickBot="1">
      <c r="A83" s="134"/>
      <c r="B83" s="59">
        <v>77</v>
      </c>
      <c r="C83" s="101" t="s">
        <v>30</v>
      </c>
      <c r="D83" s="51">
        <v>0</v>
      </c>
      <c r="E83" s="51">
        <v>0</v>
      </c>
      <c r="F83" s="51">
        <v>0</v>
      </c>
      <c r="G83" s="51">
        <v>0</v>
      </c>
      <c r="H83" s="57" t="s">
        <v>5</v>
      </c>
      <c r="J83" s="58"/>
    </row>
    <row r="84" spans="1:10" ht="49.5" customHeight="1">
      <c r="A84" s="125" t="s">
        <v>62</v>
      </c>
      <c r="B84" s="131"/>
      <c r="C84" s="131"/>
      <c r="D84" s="131"/>
      <c r="E84" s="131"/>
      <c r="F84" s="131"/>
      <c r="G84" s="131"/>
      <c r="H84" s="131"/>
      <c r="J84" s="58"/>
    </row>
    <row r="85" spans="1:10" ht="23.25" customHeight="1" thickBot="1">
      <c r="A85" s="125"/>
      <c r="B85" s="131"/>
      <c r="C85" s="131"/>
      <c r="D85" s="131"/>
      <c r="E85" s="131"/>
      <c r="F85" s="131"/>
      <c r="G85" s="131"/>
      <c r="H85" s="131"/>
      <c r="J85" s="58"/>
    </row>
    <row r="86" spans="1:10" ht="49.5" customHeight="1" thickBot="1">
      <c r="A86" s="23">
        <v>2019</v>
      </c>
      <c r="B86" s="11" t="s">
        <v>7</v>
      </c>
      <c r="C86" s="24" t="s">
        <v>4</v>
      </c>
      <c r="D86" s="4" t="s">
        <v>74</v>
      </c>
      <c r="E86" s="4" t="s">
        <v>119</v>
      </c>
      <c r="F86" s="4" t="s">
        <v>134</v>
      </c>
      <c r="G86" s="4" t="s">
        <v>136</v>
      </c>
      <c r="H86" s="9" t="s">
        <v>0</v>
      </c>
      <c r="J86" s="58"/>
    </row>
    <row r="87" spans="1:8" ht="23.25" customHeight="1">
      <c r="A87" s="132"/>
      <c r="B87" s="61">
        <v>78</v>
      </c>
      <c r="C87" s="110" t="s">
        <v>103</v>
      </c>
      <c r="D87" s="62">
        <v>0</v>
      </c>
      <c r="E87" s="112">
        <v>1600</v>
      </c>
      <c r="F87" s="62">
        <v>1600</v>
      </c>
      <c r="G87" s="119">
        <f>1600-239</f>
        <v>1361</v>
      </c>
      <c r="H87" s="63" t="s">
        <v>5</v>
      </c>
    </row>
    <row r="88" spans="1:8" ht="23.25" customHeight="1">
      <c r="A88" s="133"/>
      <c r="B88" s="39">
        <v>79</v>
      </c>
      <c r="C88" s="36" t="s">
        <v>12</v>
      </c>
      <c r="D88" s="47">
        <v>1000</v>
      </c>
      <c r="E88" s="47">
        <v>1000</v>
      </c>
      <c r="F88" s="47">
        <f>1000-102-253</f>
        <v>645</v>
      </c>
      <c r="G88" s="117">
        <f>1000-102-253-645</f>
        <v>0</v>
      </c>
      <c r="H88" s="10" t="s">
        <v>5</v>
      </c>
    </row>
    <row r="89" spans="1:8" ht="23.25" customHeight="1">
      <c r="A89" s="133"/>
      <c r="B89" s="39">
        <v>80</v>
      </c>
      <c r="C89" s="107" t="s">
        <v>44</v>
      </c>
      <c r="D89" s="48">
        <v>350</v>
      </c>
      <c r="E89" s="47">
        <v>0</v>
      </c>
      <c r="F89" s="47">
        <v>0</v>
      </c>
      <c r="G89" s="47">
        <v>0</v>
      </c>
      <c r="H89" s="10" t="s">
        <v>69</v>
      </c>
    </row>
    <row r="90" spans="1:8" ht="23.25" customHeight="1">
      <c r="A90" s="133"/>
      <c r="B90" s="40">
        <v>81</v>
      </c>
      <c r="C90" s="36" t="s">
        <v>132</v>
      </c>
      <c r="D90" s="47">
        <v>0</v>
      </c>
      <c r="E90" s="47">
        <v>0</v>
      </c>
      <c r="F90" s="47">
        <v>253</v>
      </c>
      <c r="G90" s="47">
        <v>253</v>
      </c>
      <c r="H90" s="10" t="s">
        <v>5</v>
      </c>
    </row>
    <row r="91" spans="1:8" ht="23.25" customHeight="1">
      <c r="A91" s="133"/>
      <c r="B91" s="40">
        <v>82</v>
      </c>
      <c r="C91" s="60" t="s">
        <v>118</v>
      </c>
      <c r="D91" s="96">
        <f>1600+160-1760</f>
        <v>0</v>
      </c>
      <c r="E91" s="96">
        <v>2000</v>
      </c>
      <c r="F91" s="47">
        <f>2000+200</f>
        <v>2200</v>
      </c>
      <c r="G91" s="47">
        <f>2000+200</f>
        <v>2200</v>
      </c>
      <c r="H91" s="41" t="s">
        <v>5</v>
      </c>
    </row>
    <row r="92" spans="1:8" ht="23.25" customHeight="1">
      <c r="A92" s="133"/>
      <c r="B92" s="40">
        <v>83</v>
      </c>
      <c r="C92" s="60" t="s">
        <v>122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33"/>
      <c r="B93" s="40">
        <v>84</v>
      </c>
      <c r="C93" s="60" t="s">
        <v>114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33"/>
      <c r="B94" s="40">
        <v>85</v>
      </c>
      <c r="C94" s="102" t="s">
        <v>65</v>
      </c>
      <c r="D94" s="95">
        <v>563</v>
      </c>
      <c r="E94" s="47">
        <v>0</v>
      </c>
      <c r="F94" s="47">
        <v>0</v>
      </c>
      <c r="G94" s="47">
        <v>0</v>
      </c>
      <c r="H94" s="88" t="s">
        <v>46</v>
      </c>
    </row>
    <row r="95" spans="1:8" ht="22.5" customHeight="1">
      <c r="A95" s="133"/>
      <c r="B95" s="40">
        <v>86</v>
      </c>
      <c r="C95" s="60" t="s">
        <v>77</v>
      </c>
      <c r="D95" s="47">
        <v>0</v>
      </c>
      <c r="E95" s="47">
        <v>0</v>
      </c>
      <c r="F95" s="47">
        <v>337</v>
      </c>
      <c r="G95" s="117">
        <f>337+336</f>
        <v>673</v>
      </c>
      <c r="H95" s="41" t="s">
        <v>5</v>
      </c>
    </row>
    <row r="96" spans="1:8" ht="23.25" customHeight="1">
      <c r="A96" s="133"/>
      <c r="B96" s="40">
        <v>87</v>
      </c>
      <c r="C96" s="113" t="s">
        <v>76</v>
      </c>
      <c r="D96" s="47">
        <v>0</v>
      </c>
      <c r="E96" s="96">
        <v>450</v>
      </c>
      <c r="F96" s="47">
        <v>450</v>
      </c>
      <c r="G96" s="117">
        <f>450-21</f>
        <v>429</v>
      </c>
      <c r="H96" s="41" t="s">
        <v>5</v>
      </c>
    </row>
    <row r="97" spans="1:8" ht="23.25" customHeight="1">
      <c r="A97" s="133"/>
      <c r="B97" s="40">
        <v>88</v>
      </c>
      <c r="C97" s="60" t="s">
        <v>88</v>
      </c>
      <c r="D97" s="47">
        <v>0</v>
      </c>
      <c r="E97" s="47">
        <v>409</v>
      </c>
      <c r="F97" s="47">
        <v>409</v>
      </c>
      <c r="G97" s="47">
        <v>409</v>
      </c>
      <c r="H97" s="41" t="s">
        <v>78</v>
      </c>
    </row>
    <row r="98" spans="1:8" ht="23.25" customHeight="1">
      <c r="A98" s="133"/>
      <c r="B98" s="40">
        <v>89</v>
      </c>
      <c r="C98" s="60" t="s">
        <v>79</v>
      </c>
      <c r="D98" s="64">
        <v>0</v>
      </c>
      <c r="E98" s="64">
        <v>0</v>
      </c>
      <c r="F98" s="64">
        <v>0</v>
      </c>
      <c r="G98" s="64">
        <v>0</v>
      </c>
      <c r="H98" s="41" t="s">
        <v>5</v>
      </c>
    </row>
    <row r="99" spans="1:8" ht="23.25" customHeight="1">
      <c r="A99" s="133"/>
      <c r="B99" s="40">
        <v>90</v>
      </c>
      <c r="C99" s="102" t="s">
        <v>56</v>
      </c>
      <c r="D99" s="64">
        <v>250</v>
      </c>
      <c r="E99" s="64">
        <v>0</v>
      </c>
      <c r="F99" s="64">
        <v>0</v>
      </c>
      <c r="G99" s="64">
        <v>0</v>
      </c>
      <c r="H99" s="41" t="s">
        <v>13</v>
      </c>
    </row>
    <row r="100" spans="1:8" ht="23.25" customHeight="1">
      <c r="A100" s="133"/>
      <c r="B100" s="40">
        <v>91</v>
      </c>
      <c r="C100" s="102" t="s">
        <v>57</v>
      </c>
      <c r="D100" s="64">
        <v>35</v>
      </c>
      <c r="E100" s="64">
        <v>0</v>
      </c>
      <c r="F100" s="64">
        <v>0</v>
      </c>
      <c r="G100" s="64">
        <v>0</v>
      </c>
      <c r="H100" s="41" t="s">
        <v>13</v>
      </c>
    </row>
    <row r="101" spans="1:8" ht="23.25" customHeight="1">
      <c r="A101" s="133"/>
      <c r="B101" s="40">
        <v>92</v>
      </c>
      <c r="C101" s="60" t="s">
        <v>135</v>
      </c>
      <c r="D101" s="64">
        <v>0</v>
      </c>
      <c r="E101" s="64">
        <v>0</v>
      </c>
      <c r="F101" s="64">
        <v>8500</v>
      </c>
      <c r="G101" s="64">
        <v>8500</v>
      </c>
      <c r="H101" s="41" t="s">
        <v>5</v>
      </c>
    </row>
    <row r="102" spans="1:8" ht="23.25" customHeight="1">
      <c r="A102" s="133"/>
      <c r="B102" s="40">
        <v>93</v>
      </c>
      <c r="C102" s="60" t="s">
        <v>121</v>
      </c>
      <c r="D102" s="64"/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33"/>
      <c r="B103" s="40">
        <v>94</v>
      </c>
      <c r="C103" s="60" t="s">
        <v>120</v>
      </c>
      <c r="D103" s="64">
        <v>0</v>
      </c>
      <c r="E103" s="64">
        <v>0</v>
      </c>
      <c r="F103" s="64">
        <v>1000</v>
      </c>
      <c r="G103" s="64">
        <v>1000</v>
      </c>
      <c r="H103" s="41" t="s">
        <v>5</v>
      </c>
    </row>
    <row r="104" spans="1:8" ht="23.25" customHeight="1">
      <c r="A104" s="133"/>
      <c r="B104" s="40">
        <v>95</v>
      </c>
      <c r="C104" s="60" t="s">
        <v>92</v>
      </c>
      <c r="D104" s="64">
        <v>0</v>
      </c>
      <c r="E104" s="64">
        <v>700</v>
      </c>
      <c r="F104" s="64">
        <v>700</v>
      </c>
      <c r="G104" s="120">
        <f>700+1000-187</f>
        <v>1513</v>
      </c>
      <c r="H104" s="41" t="s">
        <v>93</v>
      </c>
    </row>
    <row r="105" spans="1:8" ht="23.25" customHeight="1">
      <c r="A105" s="133"/>
      <c r="B105" s="40">
        <v>96</v>
      </c>
      <c r="C105" s="60" t="s">
        <v>90</v>
      </c>
      <c r="D105" s="64">
        <v>0</v>
      </c>
      <c r="E105" s="64">
        <v>113</v>
      </c>
      <c r="F105" s="64">
        <v>113</v>
      </c>
      <c r="G105" s="120">
        <f>113-10</f>
        <v>103</v>
      </c>
      <c r="H105" s="41" t="s">
        <v>91</v>
      </c>
    </row>
    <row r="106" spans="1:8" ht="23.25" customHeight="1">
      <c r="A106" s="133"/>
      <c r="B106" s="40">
        <v>97</v>
      </c>
      <c r="C106" s="60" t="s">
        <v>89</v>
      </c>
      <c r="D106" s="64">
        <v>0</v>
      </c>
      <c r="E106" s="64">
        <v>800</v>
      </c>
      <c r="F106" s="64">
        <v>800</v>
      </c>
      <c r="G106" s="120">
        <f>800-363</f>
        <v>437</v>
      </c>
      <c r="H106" s="41" t="s">
        <v>91</v>
      </c>
    </row>
    <row r="107" spans="1:8" ht="23.25" customHeight="1" thickBot="1">
      <c r="A107" s="134"/>
      <c r="B107" s="40">
        <v>98</v>
      </c>
      <c r="C107" s="60" t="s">
        <v>107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98</v>
      </c>
    </row>
    <row r="108" spans="1:13" ht="23.25" customHeight="1" thickBot="1">
      <c r="A108" s="65">
        <v>2019</v>
      </c>
      <c r="B108" s="66">
        <v>99</v>
      </c>
      <c r="C108" s="24" t="s">
        <v>10</v>
      </c>
      <c r="D108" s="67">
        <f>SUM(D8:D107)</f>
        <v>136151</v>
      </c>
      <c r="E108" s="67">
        <f>SUM(E8:E107)</f>
        <v>123050</v>
      </c>
      <c r="F108" s="67">
        <f>SUM(F8:F107)</f>
        <v>125406</v>
      </c>
      <c r="G108" s="67">
        <f>SUM(G8:G107)</f>
        <v>108311</v>
      </c>
      <c r="H108" s="68"/>
      <c r="I108" s="7"/>
      <c r="L108" s="126"/>
      <c r="M108" s="127"/>
    </row>
    <row r="109" spans="1:13" ht="15" customHeight="1">
      <c r="A109" s="26"/>
      <c r="B109" s="15"/>
      <c r="C109" s="52"/>
      <c r="D109" s="54"/>
      <c r="E109" s="54"/>
      <c r="F109" s="54"/>
      <c r="G109" s="53"/>
      <c r="H109" s="55"/>
      <c r="I109" s="7"/>
      <c r="L109" s="14"/>
      <c r="M109" s="2"/>
    </row>
    <row r="110" spans="1:13" ht="15" customHeight="1">
      <c r="A110" s="26"/>
      <c r="B110" s="15"/>
      <c r="C110" s="52"/>
      <c r="D110" s="54"/>
      <c r="E110" s="54"/>
      <c r="F110" s="54"/>
      <c r="G110" s="53"/>
      <c r="H110" s="55"/>
      <c r="I110" s="7"/>
      <c r="L110" s="14"/>
      <c r="M110" s="2"/>
    </row>
    <row r="111" spans="1:13" ht="15" customHeight="1">
      <c r="A111" s="90" t="s">
        <v>66</v>
      </c>
      <c r="B111" s="93"/>
      <c r="C111" s="90"/>
      <c r="D111" s="91"/>
      <c r="E111" s="91"/>
      <c r="F111" s="91"/>
      <c r="G111" s="92"/>
      <c r="H111" s="89"/>
      <c r="I111" s="7"/>
      <c r="L111" s="14"/>
      <c r="M111" s="2"/>
    </row>
    <row r="112" spans="1:13" ht="15" customHeight="1">
      <c r="A112" s="94"/>
      <c r="B112" s="15"/>
      <c r="C112" s="94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103" t="s">
        <v>68</v>
      </c>
      <c r="B113" s="104"/>
      <c r="C113" s="103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26"/>
      <c r="B114" s="15"/>
      <c r="C114" s="52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29">
        <v>43872</v>
      </c>
      <c r="D118" s="18"/>
      <c r="E118" s="18"/>
      <c r="F118" s="18"/>
      <c r="G118" s="18"/>
      <c r="H118" s="16"/>
      <c r="I118" s="7"/>
      <c r="L118" s="14"/>
      <c r="M118" s="2"/>
    </row>
    <row r="119" spans="1:13" ht="15" customHeight="1">
      <c r="A119" s="26"/>
      <c r="B119" s="15"/>
      <c r="C119" s="27"/>
      <c r="D119" s="18"/>
      <c r="E119" s="18" t="s">
        <v>110</v>
      </c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9"/>
      <c r="E120" s="19" t="s">
        <v>111</v>
      </c>
      <c r="F120" s="19"/>
      <c r="G120" s="19"/>
      <c r="H120" s="16"/>
      <c r="I120" s="7"/>
      <c r="L120" s="14"/>
      <c r="M120" s="2"/>
    </row>
    <row r="121" spans="1:13" ht="15" customHeight="1">
      <c r="A121" s="26"/>
      <c r="B121" s="15"/>
      <c r="C121" s="52"/>
      <c r="D121" s="54"/>
      <c r="E121" s="74" t="s">
        <v>112</v>
      </c>
      <c r="F121" s="74"/>
      <c r="G121" s="53"/>
      <c r="H121" s="55"/>
      <c r="I121" s="7"/>
      <c r="L121" s="14"/>
      <c r="M121" s="2"/>
    </row>
    <row r="122" spans="1:13" ht="15" customHeight="1">
      <c r="A122" s="26"/>
      <c r="B122" s="15"/>
      <c r="C122" s="52"/>
      <c r="D122" s="54"/>
      <c r="E122" s="54"/>
      <c r="F122" s="5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5" customHeight="1">
      <c r="A137" s="26"/>
      <c r="B137" s="15"/>
      <c r="C137" s="52"/>
      <c r="D137" s="54"/>
      <c r="E137" s="54"/>
      <c r="F137" s="54"/>
      <c r="G137" s="53"/>
      <c r="H137" s="55"/>
      <c r="I137" s="7"/>
      <c r="L137" s="14"/>
      <c r="M137" s="2"/>
    </row>
    <row r="138" spans="1:13" ht="12.75" customHeight="1">
      <c r="A138" s="125" t="s">
        <v>63</v>
      </c>
      <c r="B138" s="125"/>
      <c r="C138" s="125"/>
      <c r="D138" s="125"/>
      <c r="E138" s="125"/>
      <c r="F138" s="125"/>
      <c r="G138" s="125"/>
      <c r="H138" s="125"/>
      <c r="I138" s="7"/>
      <c r="L138" s="14"/>
      <c r="M138" s="2"/>
    </row>
    <row r="139" spans="1:13" ht="12.75" customHeight="1">
      <c r="A139" s="26"/>
      <c r="B139" s="15"/>
      <c r="C139" s="29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8"/>
      <c r="E140" s="18"/>
      <c r="F140" s="18"/>
      <c r="G140" s="18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9"/>
      <c r="E143" s="19"/>
      <c r="F143" s="19"/>
      <c r="G143" s="19"/>
      <c r="H143" s="16"/>
      <c r="I143" s="7"/>
      <c r="L143" s="14"/>
      <c r="M143" s="2"/>
    </row>
    <row r="144" spans="1:9" ht="12.75">
      <c r="A144" s="16"/>
      <c r="B144" s="16"/>
      <c r="C144" s="28"/>
      <c r="D144" s="16"/>
      <c r="E144" s="16"/>
      <c r="F144" s="16"/>
      <c r="G144" s="16"/>
      <c r="H144" s="16"/>
      <c r="I144" s="18"/>
    </row>
    <row r="145" spans="1:8" ht="12.75">
      <c r="A145" s="17"/>
      <c r="B145" s="17"/>
      <c r="C145" s="22"/>
      <c r="D145" s="17"/>
      <c r="E145" s="17"/>
      <c r="F145" s="17"/>
      <c r="G145" s="17"/>
      <c r="H145" s="17"/>
    </row>
    <row r="146" spans="1:7" ht="12.75">
      <c r="A146" s="1"/>
      <c r="C146" s="1"/>
      <c r="D146" s="7"/>
      <c r="E146" s="7"/>
      <c r="F146" s="7"/>
      <c r="G146" s="7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</sheetData>
  <mergeCells count="17">
    <mergeCell ref="A1:H1"/>
    <mergeCell ref="A2:H2"/>
    <mergeCell ref="A70:A83"/>
    <mergeCell ref="H74:H75"/>
    <mergeCell ref="A8:A40"/>
    <mergeCell ref="A44:A69"/>
    <mergeCell ref="D74:D75"/>
    <mergeCell ref="F74:F75"/>
    <mergeCell ref="A138:H138"/>
    <mergeCell ref="L108:M108"/>
    <mergeCell ref="A4:A7"/>
    <mergeCell ref="A42:H42"/>
    <mergeCell ref="A85:H85"/>
    <mergeCell ref="A87:A107"/>
    <mergeCell ref="A84:H84"/>
    <mergeCell ref="G74:G75"/>
    <mergeCell ref="E74:E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2019-11-13T13:53:36Z</cp:lastPrinted>
  <dcterms:created xsi:type="dcterms:W3CDTF">2003-11-10T15:10:02Z</dcterms:created>
  <dcterms:modified xsi:type="dcterms:W3CDTF">2020-02-11T08:35:41Z</dcterms:modified>
  <cp:category/>
  <cp:version/>
  <cp:contentType/>
  <cp:contentStatus/>
</cp:coreProperties>
</file>