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3"/>
  </bookViews>
  <sheets>
    <sheet name="List1" sheetId="1" r:id="rId1"/>
    <sheet name="příjmy 2015" sheetId="2" r:id="rId2"/>
    <sheet name="výdaje 2015" sheetId="3" r:id="rId3"/>
    <sheet name="financování 2015" sheetId="4" r:id="rId4"/>
  </sheets>
  <definedNames/>
  <calcPr fullCalcOnLoad="1"/>
</workbook>
</file>

<file path=xl/comments3.xml><?xml version="1.0" encoding="utf-8"?>
<comments xmlns="http://schemas.openxmlformats.org/spreadsheetml/2006/main">
  <authors>
    <author>Helena Kredbov?</author>
  </authors>
  <commentList>
    <comment ref="E1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<sst xmlns="http://schemas.openxmlformats.org/spreadsheetml/2006/main" count="245" uniqueCount="219">
  <si>
    <t>§</t>
  </si>
  <si>
    <t>pol.</t>
  </si>
  <si>
    <t>text</t>
  </si>
  <si>
    <t>DPH</t>
  </si>
  <si>
    <t>DP právnických osob</t>
  </si>
  <si>
    <t>DP PO - obec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</si>
  <si>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</si>
  <si>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</si>
  <si>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</si>
  <si>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</si>
  <si>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</si>
  <si>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</si>
  <si>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slavnosti</t>
  </si>
  <si>
    <t>Chrastavské listy</t>
  </si>
  <si>
    <t>vstupné muzeum,prodeje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</si>
  <si>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</si>
  <si>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</si>
  <si>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</si>
  <si>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</si>
  <si>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</si>
  <si>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</si>
  <si>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</si>
  <si>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</si>
  <si>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</si>
  <si>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dotace státní správa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</si>
  <si>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</si>
  <si>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</si>
  <si>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</si>
  <si>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</si>
  <si>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</si>
  <si>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</si>
  <si>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</si>
  <si>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</si>
  <si>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</si>
  <si>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</si>
  <si>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</si>
  <si>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</si>
  <si>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</si>
  <si>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</si>
  <si>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</si>
  <si>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</si>
  <si>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</si>
  <si>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</si>
  <si>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</si>
  <si>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</si>
  <si>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</si>
  <si>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obřadní síň</t>
  </si>
  <si>
    <t>výdaje kultura a cestovní ruch</t>
  </si>
  <si>
    <t>0601 zastupitelstvo - ostatní</t>
  </si>
  <si>
    <t>0605 pokladna, obědy</t>
  </si>
  <si>
    <t>0607 služební vozidla</t>
  </si>
  <si>
    <t>0610 úroky z půjček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</si>
  <si>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</si>
  <si>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</si>
  <si>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</si>
  <si>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</si>
  <si>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</si>
  <si>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</si>
  <si>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</si>
  <si>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Běžné výdaje celkem</t>
  </si>
  <si>
    <t>Kapitálové výdaje celkem</t>
  </si>
  <si>
    <t xml:space="preserve">                                                         běžné výdaje</t>
  </si>
  <si>
    <t>příjmy</t>
  </si>
  <si>
    <t>výdaje</t>
  </si>
  <si>
    <t>financování</t>
  </si>
  <si>
    <t>výdaje bydlení, kom. služby</t>
  </si>
  <si>
    <t>daň z příjmu fyzických osob z kap. výnosů</t>
  </si>
  <si>
    <t>příjmy les</t>
  </si>
  <si>
    <t xml:space="preserve">Vlastní příjmy celkem   </t>
  </si>
  <si>
    <t xml:space="preserve">Dotace celkem  </t>
  </si>
  <si>
    <t xml:space="preserve">Příjmy celkem </t>
  </si>
  <si>
    <t>vypoř. minulých let</t>
  </si>
  <si>
    <t xml:space="preserve">Výdaje celkem </t>
  </si>
  <si>
    <t>3722+9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</si>
  <si>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</si>
  <si>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</si>
  <si>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</si>
  <si>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</si>
  <si>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</si>
  <si>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</si>
  <si>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</si>
  <si>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</si>
  <si>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saldo</t>
  </si>
  <si>
    <t>5xxx</t>
  </si>
  <si>
    <t>sociální fond</t>
  </si>
  <si>
    <t>0601 výbory zastupitelstva + komise</t>
  </si>
  <si>
    <t>pronájmy kotelny + rozvody tepla</t>
  </si>
  <si>
    <t>ostatní pronájmy (pozemky, zařízení)</t>
  </si>
  <si>
    <t xml:space="preserve">0604 správa </t>
  </si>
  <si>
    <t>veterinární péče</t>
  </si>
  <si>
    <t>výdaje na veterinární péči</t>
  </si>
  <si>
    <t>čtenářské poplatky</t>
  </si>
  <si>
    <t>fond skládky</t>
  </si>
  <si>
    <t>0332 technická správa</t>
  </si>
  <si>
    <t>prodej družstevních podílů</t>
  </si>
  <si>
    <t>Lidový dům</t>
  </si>
  <si>
    <t>rozvoj sportu,kultury,zájmová činnost</t>
  </si>
  <si>
    <t xml:space="preserve">škola /nájem - byty/ </t>
  </si>
  <si>
    <t>DPS - služby</t>
  </si>
  <si>
    <t xml:space="preserve">            kapitálové výdaje</t>
  </si>
  <si>
    <t>poplatek z ubytovací kapacity</t>
  </si>
  <si>
    <t>znečištění ovzd., odvod za odnětí půdy</t>
  </si>
  <si>
    <t>- 3 -</t>
  </si>
  <si>
    <t xml:space="preserve">výnosy ORM </t>
  </si>
  <si>
    <t>0329 neobsazené byty</t>
  </si>
  <si>
    <t>grant</t>
  </si>
  <si>
    <t>podpora sportovní a kulturní činnosti</t>
  </si>
  <si>
    <t>správa- náklady řízení, ostatní služby</t>
  </si>
  <si>
    <t>přijaté úroky</t>
  </si>
  <si>
    <t>3399/3419</t>
  </si>
  <si>
    <t>Partnerská města</t>
  </si>
  <si>
    <t>příjmy z nájemného Nádražní + Bílokostelecká</t>
  </si>
  <si>
    <t>snížení příjmů o odvod podílu IMSTAV Group</t>
  </si>
  <si>
    <t>osadní výbor Andělská Hora</t>
  </si>
  <si>
    <t>osadní výbor Vítkov</t>
  </si>
  <si>
    <t xml:space="preserve">- 2 -   </t>
  </si>
  <si>
    <t>prodej pozemků</t>
  </si>
  <si>
    <t>ostatní činnost v kultuře</t>
  </si>
  <si>
    <t>fond rezerv - spoluúčast dotačních titulů</t>
  </si>
  <si>
    <t xml:space="preserve">fond rezerv - jiné účely </t>
  </si>
  <si>
    <t>1332,34,35</t>
  </si>
  <si>
    <t>prostředky minulých let správa nemovitostí MBD</t>
  </si>
  <si>
    <t>tříděný odpad Ecokom + skládka</t>
  </si>
  <si>
    <t>investiční úvěr VB - investiční úvěr RTN - splátka</t>
  </si>
  <si>
    <t>těžební činnost - les</t>
  </si>
  <si>
    <t xml:space="preserve">Fond mikroprojektů </t>
  </si>
  <si>
    <t>viz rozpis investiční plán</t>
  </si>
  <si>
    <t>Společenský klub(SK,kino,knihovny,muzeum)</t>
  </si>
  <si>
    <t xml:space="preserve">dotace na VPP úřad práce  </t>
  </si>
  <si>
    <t>povodně</t>
  </si>
  <si>
    <t>pojistné náhrady</t>
  </si>
  <si>
    <t>správa - pokuty</t>
  </si>
  <si>
    <t>SYNER - splátky dodav. úvěr - škola</t>
  </si>
  <si>
    <t>splátky úvěr VB CZ a.s. - radnice</t>
  </si>
  <si>
    <t>splátka úvěru VB CZ, a.s.- refinancování DPS</t>
  </si>
  <si>
    <t>0404 DPS, klub důchodců</t>
  </si>
  <si>
    <t xml:space="preserve">Spartak Chrastava  </t>
  </si>
  <si>
    <t>dary dle § 85 písm. b)</t>
  </si>
  <si>
    <t>správní poplatky</t>
  </si>
  <si>
    <t xml:space="preserve">příjmy z odpisů PO </t>
  </si>
  <si>
    <t xml:space="preserve">Chrastavské slavnosti </t>
  </si>
  <si>
    <t>- 4 -</t>
  </si>
  <si>
    <t>krizové situace - rezerva</t>
  </si>
  <si>
    <t xml:space="preserve">projekt revitalizace hřbitova </t>
  </si>
  <si>
    <t xml:space="preserve">volba prezidenta </t>
  </si>
  <si>
    <t>0606 DPN, DPPO - obec, DPH</t>
  </si>
  <si>
    <t>rozpis</t>
  </si>
  <si>
    <t>dotace Fond solidarity EU</t>
  </si>
  <si>
    <t>odvod z loterií</t>
  </si>
  <si>
    <t>dary, dotace zájmovým spolkům na mimořádné akce</t>
  </si>
  <si>
    <t>fond velkých investičních akcí</t>
  </si>
  <si>
    <t>odvod z VHP a jiných tech. zařízení</t>
  </si>
  <si>
    <t>kontokorentní úvěr - auto hasiči</t>
  </si>
  <si>
    <t>kontokorentní úvěr - auto hasiči - splátka</t>
  </si>
  <si>
    <t>sbor dobrovolných hasičů Chrastava</t>
  </si>
  <si>
    <t>1111-1211</t>
  </si>
  <si>
    <t xml:space="preserve">investiční dary </t>
  </si>
  <si>
    <t>příspěvky na pořízení dlouhodob.majetku</t>
  </si>
  <si>
    <t>povodně - pomoc obcím</t>
  </si>
  <si>
    <t xml:space="preserve">dotace sociální služby MPSV, KÚLK  </t>
  </si>
  <si>
    <t xml:space="preserve">prodej nemovitostí </t>
  </si>
  <si>
    <t>dotace KÚLK - dopr. vých.</t>
  </si>
  <si>
    <t>povodně - oprava povodňových škod MD</t>
  </si>
  <si>
    <t>dotace od obcí /přestupky,MP Stráž/</t>
  </si>
  <si>
    <t xml:space="preserve">neinv. dotace a transfery(ER,MR,SMO) </t>
  </si>
  <si>
    <t>fond kotelen</t>
  </si>
  <si>
    <t>fond oprav obecních bytů</t>
  </si>
  <si>
    <t>0332 technická správa - opravy komunikací, chodníků</t>
  </si>
  <si>
    <t>sankce ROP - RTN Terminál</t>
  </si>
  <si>
    <t>sankce jiným rozpočtům</t>
  </si>
  <si>
    <t>Ing. Michael Canov</t>
  </si>
  <si>
    <t>starosta</t>
  </si>
  <si>
    <t>schválený rozpočet 2014</t>
  </si>
  <si>
    <t>chybí</t>
  </si>
  <si>
    <t>dotace volba prezidenta, volby EU</t>
  </si>
  <si>
    <t>hasiči - muzeum /vstupné/,dary,plnění poj.</t>
  </si>
  <si>
    <t>dotace MMR - Luční ul.</t>
  </si>
  <si>
    <t>volby do parlamentu EU</t>
  </si>
  <si>
    <t>ostatní příjmy, věcná břemena</t>
  </si>
  <si>
    <t xml:space="preserve">fond voda </t>
  </si>
  <si>
    <t>navýšení RUD 2015</t>
  </si>
  <si>
    <t>dotace KÚLK - hasiči</t>
  </si>
  <si>
    <r>
      <t xml:space="preserve">MŠ Chrastava - budova </t>
    </r>
    <r>
      <rPr>
        <sz val="10"/>
        <rFont val="Arial CE"/>
        <family val="2"/>
      </rPr>
      <t>Nádražní</t>
    </r>
    <r>
      <rPr>
        <sz val="10"/>
        <rFont val="Arial CE"/>
        <family val="0"/>
      </rPr>
      <t xml:space="preserve"> - výměna oken </t>
    </r>
  </si>
  <si>
    <t>mikroprojekty - předfinancování</t>
  </si>
  <si>
    <t>0328 domovní správa + Nádražní 104</t>
  </si>
  <si>
    <t>fond kotelen   (PS 850+1350-1000)</t>
  </si>
  <si>
    <t>zateplení MŠ Luční</t>
  </si>
  <si>
    <t>vl. podíl 15%</t>
  </si>
  <si>
    <t>dotace 85%</t>
  </si>
  <si>
    <t>zateplení MŠ Nádražní</t>
  </si>
  <si>
    <t>celkem</t>
  </si>
  <si>
    <t xml:space="preserve">1) položky IP, které budou předfinancovány z FVI (RUD), po přijetí dotace bude 85% nákladů vráceno do FVI, 15% činí vlastní náklady:  </t>
  </si>
  <si>
    <t xml:space="preserve">2) položky IP, které budou hrazeny z FVI (RUD):  </t>
  </si>
  <si>
    <t>RUD</t>
  </si>
  <si>
    <t>rozdíl saldo - financování</t>
  </si>
  <si>
    <t>dotace TJ Spartak na rekonstrukci haly</t>
  </si>
  <si>
    <r>
      <t xml:space="preserve">místní komunikace k Benteleru SO 105 - splátka I. etapa (viz. splátkový kalendář 2013 - 2018) </t>
    </r>
    <r>
      <rPr>
        <sz val="10"/>
        <rFont val="Arial CE"/>
        <family val="2"/>
      </rPr>
      <t>r. 2015</t>
    </r>
  </si>
  <si>
    <t>fond oprav obecních bytů (PS 350+1560-1800)</t>
  </si>
  <si>
    <t>schválený rozpočet 2015</t>
  </si>
  <si>
    <t>schválený  rozpočet 2015</t>
  </si>
  <si>
    <t>dotace KÚLK - cyklostezka</t>
  </si>
  <si>
    <t xml:space="preserve">FVI - RUD (13000-1260) </t>
  </si>
  <si>
    <t>dary - Oblastní charita</t>
  </si>
  <si>
    <t>UZ 90877</t>
  </si>
  <si>
    <t>dotace SFŽP - zateplení MŠ Luční</t>
  </si>
  <si>
    <t>dotace FS OPŽP - zateplení MŠ Luční</t>
  </si>
  <si>
    <t>UZ 15835</t>
  </si>
  <si>
    <t>2. změna rozpočtu 2015</t>
  </si>
  <si>
    <t>dotace MŽP - ošetření stromu za muzeem</t>
  </si>
  <si>
    <t>6171, 6320</t>
  </si>
  <si>
    <t xml:space="preserve">Příjmy - 3. změna rozpočtu 2015  </t>
  </si>
  <si>
    <t>ZM 31.08.2015</t>
  </si>
  <si>
    <t>3. změna rozpočtu 2015</t>
  </si>
  <si>
    <t xml:space="preserve">Výdaje - 3. změna rozpočtu 2015 </t>
  </si>
  <si>
    <t>Financování - 3. změna rozpočtu 2015</t>
  </si>
  <si>
    <t>dotace KÚLK - zvyšování kvality ve vzděl.</t>
  </si>
  <si>
    <t>0328 Bílokostelecká 50</t>
  </si>
  <si>
    <t>dotace Euroregion Nisa - Výhledy</t>
  </si>
  <si>
    <t>předkládá: HFO 31.08.2015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</si>
</sst>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3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sz val="9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sz val="11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9" xfId="0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4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9" xfId="0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1" fillId="5" borderId="2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2" fillId="0" borderId="9" xfId="0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4" fontId="0" fillId="0" borderId="0" xfId="0" applyNumberFormat="1" applyFill="1" applyAlignment="1">
      <alignment horizontal="left"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5" fillId="0" borderId="22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2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9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/>
    </xf>
    <xf numFmtId="0" fontId="16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13" fillId="0" borderId="9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/>
    </xf>
    <xf numFmtId="0" fontId="0" fillId="0" borderId="18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2" fillId="0" borderId="22" xfId="0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0" fillId="6" borderId="9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0" xfId="0" applyFill="1" applyAlignment="1">
      <alignment/>
    </xf>
    <xf numFmtId="0" fontId="0" fillId="0" borderId="31" xfId="0" applyFont="1" applyFill="1" applyBorder="1" applyAlignment="1">
      <alignment/>
    </xf>
    <xf numFmtId="0" fontId="5" fillId="0" borderId="31" xfId="0" applyFont="1" applyBorder="1" applyAlignment="1">
      <alignment/>
    </xf>
    <xf numFmtId="0" fontId="0" fillId="0" borderId="31" xfId="0" applyFont="1" applyBorder="1" applyAlignment="1">
      <alignment/>
    </xf>
    <xf numFmtId="0" fontId="0" fillId="6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2" fillId="0" borderId="22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2" fillId="6" borderId="9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18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0" fontId="18" fillId="0" borderId="9" xfId="0" applyFont="1" applyFill="1" applyBorder="1" applyAlignment="1">
      <alignment/>
    </xf>
    <xf numFmtId="0" fontId="18" fillId="0" borderId="9" xfId="0" applyFont="1" applyFill="1" applyBorder="1" applyAlignment="1">
      <alignment vertical="center"/>
    </xf>
    <xf numFmtId="0" fontId="18" fillId="0" borderId="9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33" xfId="0" applyBorder="1" applyAlignment="1">
      <alignment textRotation="90"/>
    </xf>
    <xf numFmtId="0" fontId="2" fillId="2" borderId="29" xfId="0" applyFont="1" applyFill="1" applyBorder="1" applyAlignment="1">
      <alignment horizontal="center" textRotation="90"/>
    </xf>
    <xf numFmtId="0" fontId="2" fillId="5" borderId="29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27" xfId="0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19" xfId="0" applyFont="1" applyBorder="1" applyAlignment="1">
      <alignment horizontal="center" textRotation="90"/>
    </xf>
    <xf numFmtId="0" fontId="0" fillId="0" borderId="19" xfId="0" applyBorder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 horizontal="center" textRotation="90"/>
    </xf>
    <xf numFmtId="0" fontId="0" fillId="0" borderId="35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9" xfId="0" applyBorder="1" applyAlignment="1">
      <alignment textRotation="90"/>
    </xf>
    <xf numFmtId="0" fontId="0" fillId="0" borderId="11" xfId="0" applyBorder="1" applyAlignment="1">
      <alignment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40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0" fontId="5" fillId="0" borderId="19" xfId="0" applyFont="1" applyBorder="1" applyAlignment="1">
      <alignment/>
    </xf>
    <xf numFmtId="0" fontId="5" fillId="0" borderId="22" xfId="0" applyFont="1" applyBorder="1" applyAlignment="1">
      <alignment/>
    </xf>
    <xf numFmtId="0" fontId="1" fillId="2" borderId="33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4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11" xfId="0" applyBorder="1" applyAlignment="1">
      <alignment horizontal="center" textRotation="90"/>
    </xf>
    <xf numFmtId="0" fontId="2" fillId="2" borderId="44" xfId="0" applyFont="1" applyFill="1" applyBorder="1" applyAlignment="1">
      <alignment textRotation="90"/>
    </xf>
    <xf numFmtId="0" fontId="0" fillId="0" borderId="45" xfId="0" applyBorder="1" applyAlignment="1">
      <alignment/>
    </xf>
    <xf numFmtId="0" fontId="0" fillId="0" borderId="14" xfId="0" applyBorder="1" applyAlignment="1">
      <alignment/>
    </xf>
    <xf numFmtId="0" fontId="1" fillId="4" borderId="28" xfId="0" applyFont="1" applyFill="1" applyBorder="1" applyAlignment="1">
      <alignment/>
    </xf>
    <xf numFmtId="0" fontId="0" fillId="0" borderId="20" xfId="0" applyBorder="1" applyAlignment="1">
      <alignment/>
    </xf>
    <xf numFmtId="0" fontId="1" fillId="5" borderId="33" xfId="0" applyFont="1" applyFill="1" applyBorder="1" applyAlignment="1">
      <alignment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1" xfId="0" applyBorder="1" applyAlignment="1">
      <alignment vertical="center"/>
    </xf>
    <xf numFmtId="0" fontId="18" fillId="0" borderId="40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38" xfId="0" applyFont="1" applyFill="1" applyBorder="1" applyAlignment="1">
      <alignment vertical="center"/>
    </xf>
    <xf numFmtId="0" fontId="0" fillId="0" borderId="39" xfId="0" applyBorder="1" applyAlignment="1">
      <alignment/>
    </xf>
    <xf numFmtId="0" fontId="10" fillId="0" borderId="0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zoomScale="75" zoomScaleNormal="75" workbookViewId="0" topLeftCell="D1">
      <pane xSplit="4" ySplit="3" topLeftCell="H34" activePane="bottomRight" state="frozen"/>
      <selection pane="topLeft" activeCell="D1" sqref="D1"/>
      <selection pane="topRight" activeCell="H1" sqref="H1"/>
      <selection pane="bottomLeft" activeCell="D4" sqref="D4"/>
      <selection pane="bottomRight" activeCell="K84" sqref="K84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10" customWidth="1"/>
    <col min="5" max="6" width="10.375" style="1" bestFit="1" customWidth="1"/>
    <col min="7" max="7" width="38.375" style="0" customWidth="1"/>
    <col min="8" max="11" width="15.875" style="0" customWidth="1"/>
  </cols>
  <sheetData>
    <row r="1" spans="1:7" ht="12.75">
      <c r="A1" s="35"/>
      <c r="B1" s="17"/>
      <c r="C1" s="17"/>
      <c r="D1" s="36"/>
      <c r="E1" s="37"/>
      <c r="G1" s="115"/>
    </row>
    <row r="2" spans="1:11" ht="16.5" thickBot="1">
      <c r="A2" s="200" t="s">
        <v>210</v>
      </c>
      <c r="B2" s="201"/>
      <c r="C2" s="201"/>
      <c r="D2" s="201"/>
      <c r="E2" s="201"/>
      <c r="F2" s="201"/>
      <c r="G2" s="202"/>
      <c r="H2" s="199" t="s">
        <v>211</v>
      </c>
      <c r="I2" s="199"/>
      <c r="J2" s="199"/>
      <c r="K2" s="199"/>
    </row>
    <row r="3" spans="1:11" ht="53.25" customHeight="1" thickBot="1">
      <c r="A3" s="62"/>
      <c r="B3" s="18"/>
      <c r="C3" s="116"/>
      <c r="D3" s="118" t="s">
        <v>30</v>
      </c>
      <c r="E3" s="20" t="s">
        <v>1</v>
      </c>
      <c r="F3" s="20" t="s">
        <v>0</v>
      </c>
      <c r="G3" s="20" t="s">
        <v>2</v>
      </c>
      <c r="H3" s="78" t="s">
        <v>172</v>
      </c>
      <c r="I3" s="78" t="s">
        <v>198</v>
      </c>
      <c r="J3" s="78" t="s">
        <v>207</v>
      </c>
      <c r="K3" s="78" t="s">
        <v>212</v>
      </c>
    </row>
    <row r="4" spans="1:11" ht="14.25" customHeight="1">
      <c r="A4" s="179" t="s">
        <v>39</v>
      </c>
      <c r="B4" s="183" t="s">
        <v>38</v>
      </c>
      <c r="C4" s="190" t="s">
        <v>36</v>
      </c>
      <c r="D4" s="119">
        <v>1</v>
      </c>
      <c r="E4" s="58">
        <v>1111</v>
      </c>
      <c r="F4" s="58"/>
      <c r="G4" s="61" t="s">
        <v>34</v>
      </c>
      <c r="H4" s="120">
        <v>10000</v>
      </c>
      <c r="I4" s="120">
        <f>14000-4000</f>
        <v>10000</v>
      </c>
      <c r="J4" s="120">
        <f>14000-4000</f>
        <v>10000</v>
      </c>
      <c r="K4" s="120">
        <f>14000-4000</f>
        <v>10000</v>
      </c>
    </row>
    <row r="5" spans="1:11" ht="12.75">
      <c r="A5" s="175"/>
      <c r="B5" s="184"/>
      <c r="C5" s="186"/>
      <c r="D5" s="121">
        <v>2</v>
      </c>
      <c r="E5" s="11">
        <v>1112</v>
      </c>
      <c r="F5" s="11"/>
      <c r="G5" s="2" t="s">
        <v>35</v>
      </c>
      <c r="H5" s="41">
        <v>500</v>
      </c>
      <c r="I5" s="41">
        <v>500</v>
      </c>
      <c r="J5" s="41">
        <v>500</v>
      </c>
      <c r="K5" s="41">
        <v>500</v>
      </c>
    </row>
    <row r="6" spans="1:11" ht="12.75">
      <c r="A6" s="175"/>
      <c r="B6" s="184"/>
      <c r="C6" s="186"/>
      <c r="D6" s="121">
        <v>3</v>
      </c>
      <c r="E6" s="11">
        <v>1113</v>
      </c>
      <c r="F6" s="11"/>
      <c r="G6" s="2" t="s">
        <v>66</v>
      </c>
      <c r="H6" s="41">
        <v>1000</v>
      </c>
      <c r="I6" s="41">
        <f>1500-500</f>
        <v>1000</v>
      </c>
      <c r="J6" s="41">
        <f>1500-500</f>
        <v>1000</v>
      </c>
      <c r="K6" s="41">
        <f>1500-500</f>
        <v>1000</v>
      </c>
    </row>
    <row r="7" spans="1:11" ht="12.75">
      <c r="A7" s="175"/>
      <c r="B7" s="184"/>
      <c r="C7" s="186"/>
      <c r="D7" s="121">
        <v>4</v>
      </c>
      <c r="E7" s="11">
        <v>1211</v>
      </c>
      <c r="F7" s="11"/>
      <c r="G7" s="2" t="s">
        <v>3</v>
      </c>
      <c r="H7" s="41">
        <v>21500</v>
      </c>
      <c r="I7" s="41">
        <f>29000-7500</f>
        <v>21500</v>
      </c>
      <c r="J7" s="41">
        <f>29000-7500</f>
        <v>21500</v>
      </c>
      <c r="K7" s="41">
        <f>29000-7500</f>
        <v>21500</v>
      </c>
    </row>
    <row r="8" spans="1:11" ht="12.75">
      <c r="A8" s="175"/>
      <c r="B8" s="184"/>
      <c r="C8" s="186"/>
      <c r="D8" s="121">
        <v>5</v>
      </c>
      <c r="E8" s="11">
        <v>1121</v>
      </c>
      <c r="F8" s="11"/>
      <c r="G8" s="2" t="s">
        <v>4</v>
      </c>
      <c r="H8" s="41">
        <v>10000</v>
      </c>
      <c r="I8" s="41">
        <f>15000-5000</f>
        <v>10000</v>
      </c>
      <c r="J8" s="41">
        <f>15000-5000</f>
        <v>10000</v>
      </c>
      <c r="K8" s="41">
        <f>15000-5000</f>
        <v>10000</v>
      </c>
    </row>
    <row r="9" spans="1:11" ht="12.75">
      <c r="A9" s="175"/>
      <c r="B9" s="184"/>
      <c r="C9" s="186"/>
      <c r="D9" s="121">
        <v>6</v>
      </c>
      <c r="E9" s="77" t="s">
        <v>155</v>
      </c>
      <c r="F9" s="11"/>
      <c r="G9" s="2" t="s">
        <v>180</v>
      </c>
      <c r="H9" s="41">
        <v>13000</v>
      </c>
      <c r="I9" s="111">
        <f>4000+500+7500+5000-4000+2500</f>
        <v>15500</v>
      </c>
      <c r="J9" s="41">
        <v>13000</v>
      </c>
      <c r="K9" s="41">
        <v>13000</v>
      </c>
    </row>
    <row r="10" spans="1:11" ht="12.75">
      <c r="A10" s="175"/>
      <c r="B10" s="184"/>
      <c r="C10" s="186"/>
      <c r="D10" s="121">
        <v>7</v>
      </c>
      <c r="E10" s="11">
        <v>1122</v>
      </c>
      <c r="F10" s="11"/>
      <c r="G10" s="5" t="s">
        <v>5</v>
      </c>
      <c r="H10" s="41">
        <v>2000</v>
      </c>
      <c r="I10" s="41">
        <v>2000</v>
      </c>
      <c r="J10" s="41">
        <v>1555</v>
      </c>
      <c r="K10" s="41">
        <v>1555</v>
      </c>
    </row>
    <row r="11" spans="1:11" ht="12.75">
      <c r="A11" s="175"/>
      <c r="B11" s="184"/>
      <c r="C11" s="186"/>
      <c r="D11" s="121">
        <v>8</v>
      </c>
      <c r="E11" s="77" t="s">
        <v>120</v>
      </c>
      <c r="F11" s="11"/>
      <c r="G11" s="2" t="s">
        <v>101</v>
      </c>
      <c r="H11" s="41">
        <v>1</v>
      </c>
      <c r="I11" s="41">
        <v>4</v>
      </c>
      <c r="J11" s="41">
        <v>4</v>
      </c>
      <c r="K11" s="41">
        <v>4</v>
      </c>
    </row>
    <row r="12" spans="1:11" ht="12.75">
      <c r="A12" s="175"/>
      <c r="B12" s="184"/>
      <c r="C12" s="186"/>
      <c r="D12" s="121">
        <v>9</v>
      </c>
      <c r="E12" s="11">
        <v>1340</v>
      </c>
      <c r="F12" s="11"/>
      <c r="G12" s="2" t="s">
        <v>6</v>
      </c>
      <c r="H12" s="41">
        <v>3200</v>
      </c>
      <c r="I12" s="41">
        <v>3200</v>
      </c>
      <c r="J12" s="41">
        <v>3200</v>
      </c>
      <c r="K12" s="41">
        <v>3200</v>
      </c>
    </row>
    <row r="13" spans="1:11" ht="12.75">
      <c r="A13" s="175"/>
      <c r="B13" s="184"/>
      <c r="C13" s="186"/>
      <c r="D13" s="121">
        <v>10</v>
      </c>
      <c r="E13" s="11">
        <v>1341</v>
      </c>
      <c r="F13" s="11"/>
      <c r="G13" s="2" t="s">
        <v>7</v>
      </c>
      <c r="H13" s="41">
        <v>240</v>
      </c>
      <c r="I13" s="41">
        <v>240</v>
      </c>
      <c r="J13" s="41">
        <v>240</v>
      </c>
      <c r="K13" s="41">
        <v>240</v>
      </c>
    </row>
    <row r="14" spans="1:11" ht="12.75" customHeight="1">
      <c r="A14" s="175"/>
      <c r="B14" s="184"/>
      <c r="C14" s="186"/>
      <c r="D14" s="121">
        <v>11</v>
      </c>
      <c r="E14" s="11">
        <v>1343</v>
      </c>
      <c r="F14" s="11"/>
      <c r="G14" s="2" t="s">
        <v>8</v>
      </c>
      <c r="H14" s="41">
        <v>30</v>
      </c>
      <c r="I14" s="41">
        <v>30</v>
      </c>
      <c r="J14" s="41">
        <v>30</v>
      </c>
      <c r="K14" s="41">
        <v>30</v>
      </c>
    </row>
    <row r="15" spans="1:11" ht="12.75">
      <c r="A15" s="175"/>
      <c r="B15" s="184"/>
      <c r="C15" s="186"/>
      <c r="D15" s="121">
        <v>12</v>
      </c>
      <c r="E15" s="11">
        <v>1344</v>
      </c>
      <c r="F15" s="11"/>
      <c r="G15" s="2" t="s">
        <v>9</v>
      </c>
      <c r="H15" s="41">
        <v>5</v>
      </c>
      <c r="I15" s="41">
        <v>5</v>
      </c>
      <c r="J15" s="41">
        <v>5</v>
      </c>
      <c r="K15" s="41">
        <v>5</v>
      </c>
    </row>
    <row r="16" spans="1:11" ht="12.75">
      <c r="A16" s="175"/>
      <c r="B16" s="184"/>
      <c r="C16" s="186"/>
      <c r="D16" s="121">
        <v>13</v>
      </c>
      <c r="E16" s="11">
        <v>1345</v>
      </c>
      <c r="F16" s="11"/>
      <c r="G16" s="2" t="s">
        <v>100</v>
      </c>
      <c r="H16" s="41">
        <v>50</v>
      </c>
      <c r="I16" s="41">
        <v>50</v>
      </c>
      <c r="J16" s="41">
        <v>50</v>
      </c>
      <c r="K16" s="41">
        <v>50</v>
      </c>
    </row>
    <row r="17" spans="1:11" ht="12.75">
      <c r="A17" s="175"/>
      <c r="B17" s="184"/>
      <c r="C17" s="186"/>
      <c r="D17" s="121">
        <v>14</v>
      </c>
      <c r="E17" s="11">
        <v>1355</v>
      </c>
      <c r="F17" s="11"/>
      <c r="G17" s="2" t="s">
        <v>151</v>
      </c>
      <c r="H17" s="41">
        <v>900</v>
      </c>
      <c r="I17" s="41">
        <f>1400+400</f>
        <v>1800</v>
      </c>
      <c r="J17" s="41">
        <f>1400+400</f>
        <v>1800</v>
      </c>
      <c r="K17" s="41">
        <f>1400+400</f>
        <v>1800</v>
      </c>
    </row>
    <row r="18" spans="1:11" ht="12.75">
      <c r="A18" s="175"/>
      <c r="B18" s="184"/>
      <c r="C18" s="186"/>
      <c r="D18" s="121">
        <v>15</v>
      </c>
      <c r="E18" s="11">
        <v>1351</v>
      </c>
      <c r="F18" s="11"/>
      <c r="G18" s="2" t="s">
        <v>148</v>
      </c>
      <c r="H18" s="41">
        <v>500</v>
      </c>
      <c r="I18" s="41">
        <v>200</v>
      </c>
      <c r="J18" s="41">
        <v>200</v>
      </c>
      <c r="K18" s="41">
        <v>200</v>
      </c>
    </row>
    <row r="19" spans="1:11" ht="12.75">
      <c r="A19" s="175"/>
      <c r="B19" s="184"/>
      <c r="C19" s="186"/>
      <c r="D19" s="121">
        <v>16</v>
      </c>
      <c r="E19" s="11">
        <v>1361</v>
      </c>
      <c r="F19" s="11"/>
      <c r="G19" s="2" t="s">
        <v>138</v>
      </c>
      <c r="H19" s="41">
        <v>400</v>
      </c>
      <c r="I19" s="41">
        <v>500</v>
      </c>
      <c r="J19" s="41">
        <v>500</v>
      </c>
      <c r="K19" s="41">
        <v>500</v>
      </c>
    </row>
    <row r="20" spans="1:11" ht="12.75">
      <c r="A20" s="175"/>
      <c r="B20" s="184"/>
      <c r="C20" s="186"/>
      <c r="D20" s="121">
        <v>17</v>
      </c>
      <c r="E20" s="11">
        <v>1511</v>
      </c>
      <c r="F20" s="11"/>
      <c r="G20" s="4" t="s">
        <v>10</v>
      </c>
      <c r="H20" s="111">
        <f>6200+1950</f>
        <v>8150</v>
      </c>
      <c r="I20" s="41">
        <v>8150</v>
      </c>
      <c r="J20" s="41">
        <v>8150</v>
      </c>
      <c r="K20" s="41">
        <v>8150</v>
      </c>
    </row>
    <row r="21" spans="1:11" ht="12.75">
      <c r="A21" s="175"/>
      <c r="B21" s="184"/>
      <c r="C21" s="186"/>
      <c r="D21" s="121">
        <v>18</v>
      </c>
      <c r="E21" s="11"/>
      <c r="F21" s="11"/>
      <c r="G21" s="3" t="s">
        <v>31</v>
      </c>
      <c r="H21" s="49">
        <f>SUM(H4:H20)</f>
        <v>71476</v>
      </c>
      <c r="I21" s="49">
        <f>SUM(I4:I20)</f>
        <v>74679</v>
      </c>
      <c r="J21" s="49">
        <f>SUM(J4:J20)</f>
        <v>71734</v>
      </c>
      <c r="K21" s="49">
        <f>SUM(K4:K20)</f>
        <v>71734</v>
      </c>
    </row>
    <row r="22" spans="1:11" ht="12.75">
      <c r="A22" s="175"/>
      <c r="B22" s="184"/>
      <c r="C22" s="185" t="s">
        <v>37</v>
      </c>
      <c r="D22" s="121">
        <v>19</v>
      </c>
      <c r="E22" s="11"/>
      <c r="F22" s="11">
        <v>1032</v>
      </c>
      <c r="G22" s="4" t="s">
        <v>124</v>
      </c>
      <c r="H22" s="41">
        <v>600</v>
      </c>
      <c r="I22" s="41">
        <v>600</v>
      </c>
      <c r="J22" s="41">
        <v>600</v>
      </c>
      <c r="K22" s="41">
        <v>600</v>
      </c>
    </row>
    <row r="23" spans="1:11" ht="12.75">
      <c r="A23" s="175"/>
      <c r="B23" s="184"/>
      <c r="C23" s="186"/>
      <c r="D23" s="121">
        <v>20</v>
      </c>
      <c r="E23" s="11"/>
      <c r="F23" s="11"/>
      <c r="G23" s="25" t="s">
        <v>67</v>
      </c>
      <c r="H23" s="50">
        <f>SUM(H22)</f>
        <v>600</v>
      </c>
      <c r="I23" s="50">
        <f>SUM(I22)</f>
        <v>600</v>
      </c>
      <c r="J23" s="50">
        <f>SUM(J22)</f>
        <v>600</v>
      </c>
      <c r="K23" s="50">
        <f>SUM(K22)</f>
        <v>600</v>
      </c>
    </row>
    <row r="24" spans="1:11" ht="12.75">
      <c r="A24" s="175"/>
      <c r="B24" s="184"/>
      <c r="C24" s="186"/>
      <c r="D24" s="121">
        <v>21</v>
      </c>
      <c r="E24" s="11">
        <v>2122</v>
      </c>
      <c r="F24" s="11" t="s">
        <v>43</v>
      </c>
      <c r="G24" s="79" t="s">
        <v>139</v>
      </c>
      <c r="H24" s="41">
        <f>2114+30-657</f>
        <v>1487</v>
      </c>
      <c r="I24" s="41">
        <v>1630</v>
      </c>
      <c r="J24" s="41">
        <v>1737</v>
      </c>
      <c r="K24" s="41">
        <v>1737</v>
      </c>
    </row>
    <row r="25" spans="1:11" ht="12.75">
      <c r="A25" s="175"/>
      <c r="B25" s="184"/>
      <c r="C25" s="186"/>
      <c r="D25" s="121">
        <v>22</v>
      </c>
      <c r="E25" s="9">
        <v>2132</v>
      </c>
      <c r="F25" s="11">
        <v>3113.9</v>
      </c>
      <c r="G25" s="2" t="s">
        <v>97</v>
      </c>
      <c r="H25" s="41">
        <v>80</v>
      </c>
      <c r="I25" s="41">
        <v>0</v>
      </c>
      <c r="J25" s="41">
        <v>0</v>
      </c>
      <c r="K25" s="41">
        <v>0</v>
      </c>
    </row>
    <row r="26" spans="1:11" ht="12.75">
      <c r="A26" s="175"/>
      <c r="B26" s="184"/>
      <c r="C26" s="186"/>
      <c r="D26" s="121">
        <v>23</v>
      </c>
      <c r="E26" s="9"/>
      <c r="F26" s="11"/>
      <c r="G26" s="2"/>
      <c r="H26" s="41"/>
      <c r="I26" s="41"/>
      <c r="J26" s="41"/>
      <c r="K26" s="41"/>
    </row>
    <row r="27" spans="1:11" ht="12.75">
      <c r="A27" s="175"/>
      <c r="B27" s="184"/>
      <c r="C27" s="186"/>
      <c r="D27" s="121">
        <v>24</v>
      </c>
      <c r="E27" s="11"/>
      <c r="F27" s="11"/>
      <c r="G27" s="25" t="s">
        <v>11</v>
      </c>
      <c r="H27" s="51">
        <f>SUM(H24:H26)</f>
        <v>1567</v>
      </c>
      <c r="I27" s="51">
        <f>SUM(I24:I26)</f>
        <v>1630</v>
      </c>
      <c r="J27" s="51">
        <f>SUM(J24:J26)</f>
        <v>1737</v>
      </c>
      <c r="K27" s="51">
        <f>SUM(K24:K26)</f>
        <v>1737</v>
      </c>
    </row>
    <row r="28" spans="1:11" ht="12.75">
      <c r="A28" s="175"/>
      <c r="B28" s="184"/>
      <c r="C28" s="186"/>
      <c r="D28" s="121">
        <v>25</v>
      </c>
      <c r="E28" s="11"/>
      <c r="F28" s="11">
        <v>3314</v>
      </c>
      <c r="G28" s="2" t="s">
        <v>91</v>
      </c>
      <c r="H28" s="41">
        <v>30</v>
      </c>
      <c r="I28" s="41">
        <v>30</v>
      </c>
      <c r="J28" s="41">
        <v>30</v>
      </c>
      <c r="K28" s="41">
        <v>30</v>
      </c>
    </row>
    <row r="29" spans="1:11" ht="12.75">
      <c r="A29" s="175"/>
      <c r="B29" s="184"/>
      <c r="C29" s="186"/>
      <c r="D29" s="121">
        <v>26</v>
      </c>
      <c r="E29" s="11"/>
      <c r="F29" s="11">
        <v>3315</v>
      </c>
      <c r="G29" s="2" t="s">
        <v>14</v>
      </c>
      <c r="H29" s="41">
        <v>55</v>
      </c>
      <c r="I29" s="41">
        <v>55</v>
      </c>
      <c r="J29" s="41">
        <v>55</v>
      </c>
      <c r="K29" s="41">
        <v>55</v>
      </c>
    </row>
    <row r="30" spans="1:11" ht="12.75">
      <c r="A30" s="175"/>
      <c r="B30" s="184"/>
      <c r="C30" s="186"/>
      <c r="D30" s="121">
        <v>27</v>
      </c>
      <c r="E30" s="11"/>
      <c r="F30" s="11">
        <v>3319</v>
      </c>
      <c r="G30" s="2" t="s">
        <v>140</v>
      </c>
      <c r="H30" s="41">
        <v>140</v>
      </c>
      <c r="I30" s="41">
        <v>140</v>
      </c>
      <c r="J30" s="41">
        <v>140</v>
      </c>
      <c r="K30" s="41">
        <v>140</v>
      </c>
    </row>
    <row r="31" spans="1:11" ht="12.75">
      <c r="A31" s="175"/>
      <c r="B31" s="184"/>
      <c r="C31" s="186"/>
      <c r="D31" s="121">
        <v>28</v>
      </c>
      <c r="E31" s="11"/>
      <c r="F31" s="11">
        <v>3349</v>
      </c>
      <c r="G31" s="2" t="s">
        <v>13</v>
      </c>
      <c r="H31" s="41">
        <v>100</v>
      </c>
      <c r="I31" s="41">
        <v>100</v>
      </c>
      <c r="J31" s="41">
        <v>100</v>
      </c>
      <c r="K31" s="41">
        <v>100</v>
      </c>
    </row>
    <row r="32" spans="1:11" ht="12.75">
      <c r="A32" s="175"/>
      <c r="B32" s="184"/>
      <c r="C32" s="186"/>
      <c r="D32" s="121">
        <v>29</v>
      </c>
      <c r="E32" s="11"/>
      <c r="F32" s="11">
        <v>3392</v>
      </c>
      <c r="G32" s="2" t="s">
        <v>15</v>
      </c>
      <c r="H32" s="41">
        <v>500</v>
      </c>
      <c r="I32" s="41">
        <v>750</v>
      </c>
      <c r="J32" s="41">
        <v>750</v>
      </c>
      <c r="K32" s="41">
        <v>750</v>
      </c>
    </row>
    <row r="33" spans="1:11" ht="12.75">
      <c r="A33" s="175"/>
      <c r="B33" s="184"/>
      <c r="C33" s="186"/>
      <c r="D33" s="121">
        <v>30</v>
      </c>
      <c r="E33" s="53"/>
      <c r="F33" s="11"/>
      <c r="G33" s="2"/>
      <c r="H33" s="42"/>
      <c r="I33" s="42"/>
      <c r="J33" s="42"/>
      <c r="K33" s="42"/>
    </row>
    <row r="34" spans="1:11" ht="12.75">
      <c r="A34" s="175"/>
      <c r="B34" s="184"/>
      <c r="C34" s="186"/>
      <c r="D34" s="121">
        <v>31</v>
      </c>
      <c r="E34" s="11"/>
      <c r="F34" s="11"/>
      <c r="G34" s="25" t="s">
        <v>16</v>
      </c>
      <c r="H34" s="50">
        <f>SUM(H28:H33)</f>
        <v>825</v>
      </c>
      <c r="I34" s="50">
        <f>SUM(I28:I33)</f>
        <v>1075</v>
      </c>
      <c r="J34" s="50">
        <f>SUM(J28:J33)</f>
        <v>1075</v>
      </c>
      <c r="K34" s="50">
        <f>SUM(K28:K33)</f>
        <v>1075</v>
      </c>
    </row>
    <row r="35" spans="1:11" ht="12.75">
      <c r="A35" s="175"/>
      <c r="B35" s="184"/>
      <c r="C35" s="186"/>
      <c r="D35" s="121">
        <v>32</v>
      </c>
      <c r="E35" s="11"/>
      <c r="F35" s="11">
        <v>3612</v>
      </c>
      <c r="G35" s="79" t="s">
        <v>74</v>
      </c>
      <c r="H35" s="196">
        <v>11840</v>
      </c>
      <c r="I35" s="196">
        <v>11420</v>
      </c>
      <c r="J35" s="196">
        <v>11420</v>
      </c>
      <c r="K35" s="196">
        <v>11420</v>
      </c>
    </row>
    <row r="36" spans="1:11" ht="12.75">
      <c r="A36" s="175"/>
      <c r="B36" s="184"/>
      <c r="C36" s="186"/>
      <c r="D36" s="121">
        <v>33</v>
      </c>
      <c r="E36" s="11"/>
      <c r="F36" s="11">
        <v>3612</v>
      </c>
      <c r="G36" s="80" t="s">
        <v>111</v>
      </c>
      <c r="H36" s="197"/>
      <c r="I36" s="197"/>
      <c r="J36" s="197"/>
      <c r="K36" s="197"/>
    </row>
    <row r="37" spans="1:11" ht="12.75">
      <c r="A37" s="175"/>
      <c r="B37" s="184"/>
      <c r="C37" s="186"/>
      <c r="D37" s="121">
        <v>34</v>
      </c>
      <c r="E37" s="11"/>
      <c r="F37" s="11">
        <v>3612</v>
      </c>
      <c r="G37" s="80" t="s">
        <v>112</v>
      </c>
      <c r="H37" s="198"/>
      <c r="I37" s="198"/>
      <c r="J37" s="198"/>
      <c r="K37" s="198"/>
    </row>
    <row r="38" spans="1:11" ht="12.75">
      <c r="A38" s="175"/>
      <c r="B38" s="184"/>
      <c r="C38" s="186"/>
      <c r="D38" s="121">
        <v>35</v>
      </c>
      <c r="E38" s="11"/>
      <c r="F38" s="11">
        <v>3632</v>
      </c>
      <c r="G38" s="2" t="s">
        <v>17</v>
      </c>
      <c r="H38" s="41">
        <v>100</v>
      </c>
      <c r="I38" s="41">
        <v>100</v>
      </c>
      <c r="J38" s="41">
        <v>100</v>
      </c>
      <c r="K38" s="41">
        <v>100</v>
      </c>
    </row>
    <row r="39" spans="1:11" ht="12.75">
      <c r="A39" s="175"/>
      <c r="B39" s="184"/>
      <c r="C39" s="186"/>
      <c r="D39" s="121">
        <v>36</v>
      </c>
      <c r="E39" s="11"/>
      <c r="F39" s="11">
        <v>3639</v>
      </c>
      <c r="G39" s="2" t="s">
        <v>103</v>
      </c>
      <c r="H39" s="41">
        <v>50</v>
      </c>
      <c r="I39" s="41">
        <v>50</v>
      </c>
      <c r="J39" s="41">
        <v>50</v>
      </c>
      <c r="K39" s="41">
        <v>50</v>
      </c>
    </row>
    <row r="40" spans="1:11" ht="12.75">
      <c r="A40" s="175"/>
      <c r="B40" s="184"/>
      <c r="C40" s="186"/>
      <c r="D40" s="121">
        <v>37</v>
      </c>
      <c r="E40" s="11"/>
      <c r="F40" s="11">
        <v>3639</v>
      </c>
      <c r="G40" s="2" t="s">
        <v>86</v>
      </c>
      <c r="H40" s="45">
        <v>1350</v>
      </c>
      <c r="I40" s="45">
        <v>1350</v>
      </c>
      <c r="J40" s="45">
        <v>1350</v>
      </c>
      <c r="K40" s="45">
        <v>1350</v>
      </c>
    </row>
    <row r="41" spans="1:11" ht="12.75">
      <c r="A41" s="175"/>
      <c r="B41" s="184"/>
      <c r="C41" s="186"/>
      <c r="D41" s="121">
        <v>38</v>
      </c>
      <c r="E41" s="11"/>
      <c r="F41" s="11">
        <v>3639</v>
      </c>
      <c r="G41" s="2" t="s">
        <v>87</v>
      </c>
      <c r="H41" s="45">
        <v>400</v>
      </c>
      <c r="I41" s="45">
        <v>400</v>
      </c>
      <c r="J41" s="45">
        <v>400</v>
      </c>
      <c r="K41" s="45">
        <v>400</v>
      </c>
    </row>
    <row r="42" spans="1:11" ht="12.75">
      <c r="A42" s="175"/>
      <c r="B42" s="184"/>
      <c r="C42" s="186"/>
      <c r="D42" s="121">
        <v>39</v>
      </c>
      <c r="E42" s="11"/>
      <c r="F42" s="11" t="s">
        <v>73</v>
      </c>
      <c r="G42" s="2" t="s">
        <v>122</v>
      </c>
      <c r="H42" s="41">
        <v>200</v>
      </c>
      <c r="I42" s="41">
        <v>200</v>
      </c>
      <c r="J42" s="41">
        <v>200</v>
      </c>
      <c r="K42" s="41">
        <v>200</v>
      </c>
    </row>
    <row r="43" spans="1:11" ht="12.75">
      <c r="A43" s="175"/>
      <c r="B43" s="184"/>
      <c r="C43" s="186"/>
      <c r="D43" s="121">
        <v>40</v>
      </c>
      <c r="E43" s="11"/>
      <c r="F43" s="11"/>
      <c r="G43" s="25" t="s">
        <v>18</v>
      </c>
      <c r="H43" s="50">
        <f>SUM(H35:H42)</f>
        <v>13940</v>
      </c>
      <c r="I43" s="50">
        <f>SUM(I35:I42)</f>
        <v>13520</v>
      </c>
      <c r="J43" s="50">
        <f>SUM(J35:J42)</f>
        <v>13520</v>
      </c>
      <c r="K43" s="50">
        <f>SUM(K35:K42)</f>
        <v>13520</v>
      </c>
    </row>
    <row r="44" spans="1:11" ht="12.75">
      <c r="A44" s="175"/>
      <c r="B44" s="184"/>
      <c r="C44" s="186"/>
      <c r="D44" s="121">
        <v>41</v>
      </c>
      <c r="E44" s="11">
        <v>2212</v>
      </c>
      <c r="F44" s="11">
        <v>5311</v>
      </c>
      <c r="G44" s="2" t="s">
        <v>19</v>
      </c>
      <c r="H44" s="41">
        <v>80</v>
      </c>
      <c r="I44" s="41">
        <f>40+40</f>
        <v>80</v>
      </c>
      <c r="J44" s="41">
        <f>40+40</f>
        <v>80</v>
      </c>
      <c r="K44" s="41">
        <f>40+40</f>
        <v>80</v>
      </c>
    </row>
    <row r="45" spans="1:11" ht="12.75">
      <c r="A45" s="175"/>
      <c r="B45" s="184"/>
      <c r="C45" s="186"/>
      <c r="D45" s="121">
        <v>42</v>
      </c>
      <c r="E45" s="11">
        <v>2212</v>
      </c>
      <c r="F45" s="11">
        <v>6171</v>
      </c>
      <c r="G45" s="2" t="s">
        <v>131</v>
      </c>
      <c r="H45" s="41">
        <v>50</v>
      </c>
      <c r="I45" s="41">
        <v>30</v>
      </c>
      <c r="J45" s="41">
        <v>30</v>
      </c>
      <c r="K45" s="41">
        <v>30</v>
      </c>
    </row>
    <row r="46" spans="1:11" ht="12.75">
      <c r="A46" s="175"/>
      <c r="B46" s="184"/>
      <c r="C46" s="186"/>
      <c r="D46" s="121">
        <v>43</v>
      </c>
      <c r="E46" s="11">
        <v>2111</v>
      </c>
      <c r="F46" s="11">
        <v>6171</v>
      </c>
      <c r="G46" s="2" t="s">
        <v>107</v>
      </c>
      <c r="H46" s="41">
        <v>20</v>
      </c>
      <c r="I46" s="41">
        <v>30</v>
      </c>
      <c r="J46" s="41">
        <v>30</v>
      </c>
      <c r="K46" s="41">
        <v>30</v>
      </c>
    </row>
    <row r="47" spans="1:11" ht="12.75">
      <c r="A47" s="175"/>
      <c r="B47" s="184"/>
      <c r="C47" s="186"/>
      <c r="D47" s="121">
        <v>44</v>
      </c>
      <c r="E47" s="11"/>
      <c r="F47" s="11"/>
      <c r="G47" s="25" t="s">
        <v>20</v>
      </c>
      <c r="H47" s="50">
        <f>SUM(H44:H46)</f>
        <v>150</v>
      </c>
      <c r="I47" s="50">
        <f>SUM(I44:I46)</f>
        <v>140</v>
      </c>
      <c r="J47" s="50">
        <f>SUM(J44:J46)</f>
        <v>140</v>
      </c>
      <c r="K47" s="50">
        <f>SUM(K44:K46)</f>
        <v>140</v>
      </c>
    </row>
    <row r="48" spans="1:11" ht="12.75">
      <c r="A48" s="175"/>
      <c r="B48" s="184"/>
      <c r="C48" s="186"/>
      <c r="D48" s="121">
        <v>45</v>
      </c>
      <c r="E48" s="11">
        <v>2111</v>
      </c>
      <c r="F48" s="11">
        <v>4351</v>
      </c>
      <c r="G48" s="4" t="s">
        <v>98</v>
      </c>
      <c r="H48" s="41">
        <v>220</v>
      </c>
      <c r="I48" s="41">
        <v>250</v>
      </c>
      <c r="J48" s="41">
        <v>250</v>
      </c>
      <c r="K48" s="41">
        <v>250</v>
      </c>
    </row>
    <row r="49" spans="1:11" ht="12.75">
      <c r="A49" s="175"/>
      <c r="B49" s="184"/>
      <c r="C49" s="186"/>
      <c r="D49" s="121">
        <v>46</v>
      </c>
      <c r="E49" s="11"/>
      <c r="F49" s="11">
        <v>5512</v>
      </c>
      <c r="G49" s="2" t="s">
        <v>175</v>
      </c>
      <c r="H49" s="41">
        <v>10</v>
      </c>
      <c r="I49" s="41">
        <v>30</v>
      </c>
      <c r="J49" s="41">
        <v>30</v>
      </c>
      <c r="K49" s="41">
        <v>30</v>
      </c>
    </row>
    <row r="50" spans="1:11" ht="12.75">
      <c r="A50" s="175"/>
      <c r="B50" s="184"/>
      <c r="C50" s="186"/>
      <c r="D50" s="121">
        <v>47</v>
      </c>
      <c r="E50" s="11">
        <v>2141</v>
      </c>
      <c r="F50" s="11">
        <v>6310</v>
      </c>
      <c r="G50" s="2" t="s">
        <v>108</v>
      </c>
      <c r="H50" s="41">
        <v>200</v>
      </c>
      <c r="I50" s="41">
        <v>100</v>
      </c>
      <c r="J50" s="41">
        <v>100</v>
      </c>
      <c r="K50" s="41">
        <v>100</v>
      </c>
    </row>
    <row r="51" spans="1:14" ht="12.75">
      <c r="A51" s="175"/>
      <c r="B51" s="184"/>
      <c r="C51" s="186"/>
      <c r="D51" s="121">
        <v>48</v>
      </c>
      <c r="E51" s="11">
        <v>2322</v>
      </c>
      <c r="F51" s="11" t="s">
        <v>209</v>
      </c>
      <c r="G51" s="2" t="s">
        <v>130</v>
      </c>
      <c r="H51" s="41">
        <v>0</v>
      </c>
      <c r="I51" s="41">
        <v>0</v>
      </c>
      <c r="J51" s="111">
        <v>17</v>
      </c>
      <c r="K51" s="41">
        <v>17</v>
      </c>
      <c r="L51" s="170"/>
      <c r="M51" s="170"/>
      <c r="N51" s="170"/>
    </row>
    <row r="52" spans="1:11" ht="12.75">
      <c r="A52" s="175"/>
      <c r="B52" s="184"/>
      <c r="C52" s="186"/>
      <c r="D52" s="121">
        <v>49</v>
      </c>
      <c r="E52" s="11"/>
      <c r="F52" s="169"/>
      <c r="G52" s="2"/>
      <c r="H52" s="41">
        <v>0</v>
      </c>
      <c r="I52" s="41">
        <v>0</v>
      </c>
      <c r="J52" s="41">
        <v>0</v>
      </c>
      <c r="K52" s="41">
        <v>0</v>
      </c>
    </row>
    <row r="53" spans="1:11" ht="12.75">
      <c r="A53" s="175"/>
      <c r="B53" s="184"/>
      <c r="C53" s="186"/>
      <c r="D53" s="121">
        <v>50</v>
      </c>
      <c r="E53" s="11"/>
      <c r="F53" s="11"/>
      <c r="G53" s="2"/>
      <c r="H53" s="41">
        <v>0</v>
      </c>
      <c r="I53" s="41">
        <v>0</v>
      </c>
      <c r="J53" s="41">
        <v>0</v>
      </c>
      <c r="K53" s="41">
        <v>0</v>
      </c>
    </row>
    <row r="54" spans="1:11" ht="12.75">
      <c r="A54" s="175"/>
      <c r="B54" s="184"/>
      <c r="C54" s="186"/>
      <c r="D54" s="121">
        <v>51</v>
      </c>
      <c r="E54" s="77">
        <v>2119.2329</v>
      </c>
      <c r="F54" s="11">
        <v>6171</v>
      </c>
      <c r="G54" s="2" t="s">
        <v>178</v>
      </c>
      <c r="H54" s="41">
        <v>150</v>
      </c>
      <c r="I54" s="41">
        <v>150</v>
      </c>
      <c r="J54" s="41">
        <v>150</v>
      </c>
      <c r="K54" s="41">
        <v>150</v>
      </c>
    </row>
    <row r="55" spans="1:11" ht="12.75">
      <c r="A55" s="175"/>
      <c r="B55" s="184"/>
      <c r="C55" s="186"/>
      <c r="D55" s="121">
        <v>52</v>
      </c>
      <c r="E55" s="9"/>
      <c r="F55" s="11"/>
      <c r="G55" s="2"/>
      <c r="H55" s="41">
        <v>0</v>
      </c>
      <c r="I55" s="41">
        <v>0</v>
      </c>
      <c r="J55" s="41">
        <v>0</v>
      </c>
      <c r="K55" s="41">
        <v>0</v>
      </c>
    </row>
    <row r="56" spans="1:11" ht="12.75">
      <c r="A56" s="175"/>
      <c r="B56" s="184"/>
      <c r="C56" s="186"/>
      <c r="D56" s="121">
        <v>53</v>
      </c>
      <c r="E56" s="11"/>
      <c r="F56" s="11"/>
      <c r="G56" s="2"/>
      <c r="H56" s="41">
        <v>0</v>
      </c>
      <c r="I56" s="41">
        <v>0</v>
      </c>
      <c r="J56" s="41">
        <v>0</v>
      </c>
      <c r="K56" s="41">
        <v>0</v>
      </c>
    </row>
    <row r="57" spans="1:11" ht="12.75">
      <c r="A57" s="175"/>
      <c r="B57" s="184"/>
      <c r="C57" s="186"/>
      <c r="D57" s="121">
        <v>54</v>
      </c>
      <c r="E57" s="11"/>
      <c r="F57" s="11"/>
      <c r="G57" s="25" t="s">
        <v>21</v>
      </c>
      <c r="H57" s="50">
        <f>SUM(H48:H56)</f>
        <v>580</v>
      </c>
      <c r="I57" s="50">
        <f>SUM(I48:I56)</f>
        <v>530</v>
      </c>
      <c r="J57" s="50">
        <f>SUM(J48:J56)</f>
        <v>547</v>
      </c>
      <c r="K57" s="50">
        <f>SUM(K48:K56)</f>
        <v>547</v>
      </c>
    </row>
    <row r="58" spans="1:11" ht="12.75">
      <c r="A58" s="175"/>
      <c r="B58" s="184"/>
      <c r="C58" s="186"/>
      <c r="D58" s="121">
        <v>55</v>
      </c>
      <c r="E58" s="11"/>
      <c r="F58" s="11"/>
      <c r="G58" s="3" t="s">
        <v>22</v>
      </c>
      <c r="H58" s="49">
        <f>H23+H27+H34+H43+H47+H57</f>
        <v>17662</v>
      </c>
      <c r="I58" s="49">
        <f>I23+I27+I34+I43+I47+I57</f>
        <v>17495</v>
      </c>
      <c r="J58" s="49">
        <f>J23+J27+J34+J43+J47+J57</f>
        <v>17619</v>
      </c>
      <c r="K58" s="49">
        <f>K23+K27+K34+K43+K47+K57</f>
        <v>17619</v>
      </c>
    </row>
    <row r="59" spans="1:11" ht="12.75">
      <c r="A59" s="175"/>
      <c r="B59" s="184"/>
      <c r="C59" s="186"/>
      <c r="D59" s="121">
        <v>56</v>
      </c>
      <c r="E59" s="11"/>
      <c r="F59" s="11"/>
      <c r="G59" s="3" t="s">
        <v>28</v>
      </c>
      <c r="H59" s="49">
        <f>H21+H58</f>
        <v>89138</v>
      </c>
      <c r="I59" s="49">
        <f>I21+I58</f>
        <v>92174</v>
      </c>
      <c r="J59" s="49">
        <f>J21+J58</f>
        <v>89353</v>
      </c>
      <c r="K59" s="49">
        <f>K21+K58</f>
        <v>89353</v>
      </c>
    </row>
    <row r="60" spans="1:11" ht="12.75" customHeight="1">
      <c r="A60" s="175"/>
      <c r="B60" s="187" t="s">
        <v>23</v>
      </c>
      <c r="C60" s="194"/>
      <c r="D60" s="121">
        <v>57</v>
      </c>
      <c r="E60" s="11">
        <v>3111</v>
      </c>
      <c r="F60" s="12">
        <v>3639</v>
      </c>
      <c r="G60" s="4" t="s">
        <v>116</v>
      </c>
      <c r="H60" s="41">
        <v>300</v>
      </c>
      <c r="I60" s="41">
        <v>200</v>
      </c>
      <c r="J60" s="41">
        <v>200</v>
      </c>
      <c r="K60" s="41">
        <v>200</v>
      </c>
    </row>
    <row r="61" spans="1:11" ht="12.75" customHeight="1">
      <c r="A61" s="175"/>
      <c r="B61" s="176"/>
      <c r="C61" s="194"/>
      <c r="D61" s="121">
        <v>58</v>
      </c>
      <c r="E61" s="11">
        <v>3112</v>
      </c>
      <c r="F61" s="12">
        <v>3639</v>
      </c>
      <c r="G61" s="5" t="s">
        <v>160</v>
      </c>
      <c r="H61" s="41">
        <v>0</v>
      </c>
      <c r="I61" s="41">
        <v>0</v>
      </c>
      <c r="J61" s="41">
        <v>0</v>
      </c>
      <c r="K61" s="41">
        <v>0</v>
      </c>
    </row>
    <row r="62" spans="1:11" ht="12.75" customHeight="1">
      <c r="A62" s="175"/>
      <c r="B62" s="176"/>
      <c r="C62" s="194"/>
      <c r="D62" s="121">
        <v>59</v>
      </c>
      <c r="E62" s="11">
        <v>3121</v>
      </c>
      <c r="F62" s="12"/>
      <c r="G62" s="5" t="s">
        <v>156</v>
      </c>
      <c r="H62" s="41">
        <v>0</v>
      </c>
      <c r="I62" s="41">
        <v>0</v>
      </c>
      <c r="J62" s="41">
        <v>0</v>
      </c>
      <c r="K62" s="172">
        <v>251</v>
      </c>
    </row>
    <row r="63" spans="1:11" ht="12.75" customHeight="1">
      <c r="A63" s="175"/>
      <c r="B63" s="176"/>
      <c r="C63" s="194"/>
      <c r="D63" s="121">
        <v>60</v>
      </c>
      <c r="E63" s="11">
        <v>3202</v>
      </c>
      <c r="F63" s="12"/>
      <c r="G63" s="5" t="s">
        <v>94</v>
      </c>
      <c r="H63" s="41">
        <v>0</v>
      </c>
      <c r="I63" s="41">
        <v>0</v>
      </c>
      <c r="J63" s="111">
        <v>1480</v>
      </c>
      <c r="K63" s="172">
        <f>1480+270</f>
        <v>1750</v>
      </c>
    </row>
    <row r="64" spans="1:11" ht="12.75" customHeight="1">
      <c r="A64" s="175"/>
      <c r="B64" s="176"/>
      <c r="C64" s="194"/>
      <c r="D64" s="121">
        <v>61</v>
      </c>
      <c r="E64" s="11">
        <v>3122</v>
      </c>
      <c r="F64" s="12"/>
      <c r="G64" s="5" t="s">
        <v>157</v>
      </c>
      <c r="H64" s="111">
        <v>558</v>
      </c>
      <c r="I64" s="41">
        <v>0</v>
      </c>
      <c r="J64" s="41">
        <v>0</v>
      </c>
      <c r="K64" s="41">
        <v>0</v>
      </c>
    </row>
    <row r="65" spans="1:11" ht="12.75" customHeight="1">
      <c r="A65" s="175"/>
      <c r="B65" s="176"/>
      <c r="C65" s="194"/>
      <c r="D65" s="121">
        <v>62</v>
      </c>
      <c r="E65" s="11"/>
      <c r="F65" s="12"/>
      <c r="G65" s="6" t="s">
        <v>29</v>
      </c>
      <c r="H65" s="40">
        <f>SUM(H60:H64)</f>
        <v>858</v>
      </c>
      <c r="I65" s="40">
        <f>SUM(I60:I64)</f>
        <v>200</v>
      </c>
      <c r="J65" s="40">
        <f>SUM(J60:J64)</f>
        <v>1680</v>
      </c>
      <c r="K65" s="40">
        <f>SUM(K60:K64)</f>
        <v>2201</v>
      </c>
    </row>
    <row r="66" spans="1:11" ht="12.75" customHeight="1" thickBot="1">
      <c r="A66" s="195"/>
      <c r="B66" s="177"/>
      <c r="C66" s="178"/>
      <c r="D66" s="122">
        <v>63</v>
      </c>
      <c r="E66" s="15"/>
      <c r="F66" s="16"/>
      <c r="G66" s="24" t="s">
        <v>68</v>
      </c>
      <c r="H66" s="43">
        <f>H59+H65</f>
        <v>89996</v>
      </c>
      <c r="I66" s="43">
        <f>I59+I65</f>
        <v>92374</v>
      </c>
      <c r="J66" s="43">
        <f>J59+J65</f>
        <v>91033</v>
      </c>
      <c r="K66" s="43">
        <f>K59+K65</f>
        <v>91554</v>
      </c>
    </row>
    <row r="67" spans="1:11" ht="12.75" customHeight="1">
      <c r="A67" s="180" t="s">
        <v>27</v>
      </c>
      <c r="B67" s="183" t="s">
        <v>32</v>
      </c>
      <c r="C67" s="191"/>
      <c r="D67" s="119">
        <v>64</v>
      </c>
      <c r="E67" s="58"/>
      <c r="F67" s="58"/>
      <c r="G67" s="59"/>
      <c r="H67" s="60">
        <v>0</v>
      </c>
      <c r="I67" s="60">
        <v>0</v>
      </c>
      <c r="J67" s="60">
        <v>0</v>
      </c>
      <c r="K67" s="60">
        <v>0</v>
      </c>
    </row>
    <row r="68" spans="1:11" ht="12.75">
      <c r="A68" s="181"/>
      <c r="B68" s="192"/>
      <c r="C68" s="193"/>
      <c r="D68" s="121">
        <v>65</v>
      </c>
      <c r="E68" s="11">
        <v>4112</v>
      </c>
      <c r="F68" s="11"/>
      <c r="G68" s="5" t="s">
        <v>24</v>
      </c>
      <c r="H68" s="70">
        <f>3580+1276+39</f>
        <v>4895</v>
      </c>
      <c r="I68" s="70">
        <f>4895+9</f>
        <v>4904</v>
      </c>
      <c r="J68" s="45">
        <f>4895+9</f>
        <v>4904</v>
      </c>
      <c r="K68" s="45">
        <f>4895+9</f>
        <v>4904</v>
      </c>
    </row>
    <row r="69" spans="1:11" ht="12.75">
      <c r="A69" s="181"/>
      <c r="B69" s="192"/>
      <c r="C69" s="193"/>
      <c r="D69" s="121">
        <v>66</v>
      </c>
      <c r="E69" s="11">
        <v>4116</v>
      </c>
      <c r="F69" s="11">
        <v>3742</v>
      </c>
      <c r="G69" s="5" t="s">
        <v>208</v>
      </c>
      <c r="H69" s="45">
        <v>0</v>
      </c>
      <c r="I69" s="45">
        <v>0</v>
      </c>
      <c r="J69" s="70">
        <v>9</v>
      </c>
      <c r="K69" s="45">
        <v>9</v>
      </c>
    </row>
    <row r="70" spans="1:11" ht="12.75">
      <c r="A70" s="181"/>
      <c r="B70" s="192"/>
      <c r="C70" s="193"/>
      <c r="D70" s="121">
        <v>67</v>
      </c>
      <c r="E70" s="11">
        <v>4116.22</v>
      </c>
      <c r="F70" s="11"/>
      <c r="G70" s="7" t="s">
        <v>159</v>
      </c>
      <c r="H70" s="45">
        <v>500</v>
      </c>
      <c r="I70" s="45">
        <v>500</v>
      </c>
      <c r="J70" s="70">
        <v>533</v>
      </c>
      <c r="K70" s="173">
        <f>533+137</f>
        <v>670</v>
      </c>
    </row>
    <row r="71" spans="1:11" ht="12.75">
      <c r="A71" s="181"/>
      <c r="B71" s="192"/>
      <c r="C71" s="193"/>
      <c r="D71" s="121">
        <v>68</v>
      </c>
      <c r="E71" s="11">
        <v>4116</v>
      </c>
      <c r="F71" s="11"/>
      <c r="G71" s="7" t="s">
        <v>128</v>
      </c>
      <c r="H71" s="41">
        <v>2000</v>
      </c>
      <c r="I71" s="41">
        <v>2000</v>
      </c>
      <c r="J71" s="41">
        <v>2000</v>
      </c>
      <c r="K71" s="41">
        <v>2000</v>
      </c>
    </row>
    <row r="72" spans="1:11" ht="12.75">
      <c r="A72" s="181"/>
      <c r="B72" s="192"/>
      <c r="C72" s="193"/>
      <c r="D72" s="121">
        <v>69</v>
      </c>
      <c r="E72" s="11">
        <v>4111</v>
      </c>
      <c r="F72" s="11"/>
      <c r="G72" s="7" t="s">
        <v>174</v>
      </c>
      <c r="H72" s="41">
        <v>0</v>
      </c>
      <c r="I72" s="41">
        <v>0</v>
      </c>
      <c r="J72" s="41">
        <v>0</v>
      </c>
      <c r="K72" s="41">
        <v>0</v>
      </c>
    </row>
    <row r="73" spans="1:11" ht="12.75">
      <c r="A73" s="181"/>
      <c r="B73" s="192"/>
      <c r="C73" s="193"/>
      <c r="D73" s="121">
        <v>70</v>
      </c>
      <c r="E73" s="11">
        <v>4121</v>
      </c>
      <c r="F73" s="11"/>
      <c r="G73" s="7" t="s">
        <v>163</v>
      </c>
      <c r="H73" s="41">
        <v>500</v>
      </c>
      <c r="I73" s="41">
        <v>500</v>
      </c>
      <c r="J73" s="41">
        <v>520</v>
      </c>
      <c r="K73" s="41">
        <v>520</v>
      </c>
    </row>
    <row r="74" spans="1:11" ht="12.75">
      <c r="A74" s="181"/>
      <c r="B74" s="192"/>
      <c r="C74" s="193"/>
      <c r="D74" s="121">
        <v>71</v>
      </c>
      <c r="E74" s="11">
        <v>4116</v>
      </c>
      <c r="F74" s="11"/>
      <c r="G74" s="7" t="s">
        <v>176</v>
      </c>
      <c r="H74" s="41">
        <v>0</v>
      </c>
      <c r="I74" s="41">
        <v>0</v>
      </c>
      <c r="J74" s="41">
        <v>0</v>
      </c>
      <c r="K74" s="41">
        <v>0</v>
      </c>
    </row>
    <row r="75" spans="1:11" ht="12.75">
      <c r="A75" s="181"/>
      <c r="B75" s="192"/>
      <c r="C75" s="193"/>
      <c r="D75" s="121">
        <v>72</v>
      </c>
      <c r="E75" s="11">
        <v>4122</v>
      </c>
      <c r="F75" s="11" t="s">
        <v>146</v>
      </c>
      <c r="G75" s="7" t="s">
        <v>147</v>
      </c>
      <c r="H75" s="41">
        <v>0</v>
      </c>
      <c r="I75" s="41">
        <v>0</v>
      </c>
      <c r="J75" s="41">
        <v>0</v>
      </c>
      <c r="K75" s="41">
        <v>0</v>
      </c>
    </row>
    <row r="76" spans="1:11" ht="12.75">
      <c r="A76" s="181"/>
      <c r="B76" s="192"/>
      <c r="C76" s="193"/>
      <c r="D76" s="121">
        <v>73</v>
      </c>
      <c r="E76" s="11">
        <v>4122</v>
      </c>
      <c r="F76" s="11"/>
      <c r="G76" s="7" t="s">
        <v>161</v>
      </c>
      <c r="H76" s="41">
        <v>0</v>
      </c>
      <c r="I76" s="41">
        <v>0</v>
      </c>
      <c r="J76" s="111">
        <v>10</v>
      </c>
      <c r="K76" s="41">
        <v>10</v>
      </c>
    </row>
    <row r="77" spans="1:11" ht="12.75">
      <c r="A77" s="181"/>
      <c r="B77" s="192"/>
      <c r="C77" s="193"/>
      <c r="D77" s="121">
        <v>74</v>
      </c>
      <c r="E77" s="11">
        <v>4122</v>
      </c>
      <c r="F77" s="11"/>
      <c r="G77" s="7" t="s">
        <v>181</v>
      </c>
      <c r="H77" s="41">
        <v>0</v>
      </c>
      <c r="I77" s="41">
        <v>0</v>
      </c>
      <c r="J77" s="41">
        <v>0</v>
      </c>
      <c r="K77" s="172">
        <v>57</v>
      </c>
    </row>
    <row r="78" spans="1:11" ht="12.75">
      <c r="A78" s="181"/>
      <c r="B78" s="192"/>
      <c r="C78" s="193"/>
      <c r="D78" s="121">
        <v>75</v>
      </c>
      <c r="E78" s="11">
        <v>4116</v>
      </c>
      <c r="F78" s="11"/>
      <c r="G78" s="7" t="s">
        <v>215</v>
      </c>
      <c r="H78" s="41">
        <v>0</v>
      </c>
      <c r="I78" s="41">
        <v>0</v>
      </c>
      <c r="J78" s="41">
        <v>0</v>
      </c>
      <c r="K78" s="172">
        <v>219</v>
      </c>
    </row>
    <row r="79" spans="1:11" ht="12.75">
      <c r="A79" s="181"/>
      <c r="B79" s="192"/>
      <c r="C79" s="193"/>
      <c r="D79" s="121">
        <v>76</v>
      </c>
      <c r="E79" s="11"/>
      <c r="F79" s="11"/>
      <c r="G79" s="8" t="s">
        <v>25</v>
      </c>
      <c r="H79" s="49">
        <f>SUM(H67:H78)</f>
        <v>7895</v>
      </c>
      <c r="I79" s="49">
        <f>SUM(I67:I78)</f>
        <v>7904</v>
      </c>
      <c r="J79" s="49">
        <f>SUM(J67:J78)</f>
        <v>7976</v>
      </c>
      <c r="K79" s="49">
        <f>SUM(K67:K78)</f>
        <v>8389</v>
      </c>
    </row>
    <row r="80" spans="1:11" ht="12.75">
      <c r="A80" s="181"/>
      <c r="B80" s="187" t="s">
        <v>33</v>
      </c>
      <c r="C80" s="186"/>
      <c r="D80" s="121">
        <v>77</v>
      </c>
      <c r="E80" s="11">
        <v>4213</v>
      </c>
      <c r="F80" s="11" t="s">
        <v>203</v>
      </c>
      <c r="G80" s="7" t="s">
        <v>205</v>
      </c>
      <c r="H80" s="41">
        <v>0</v>
      </c>
      <c r="I80" s="41">
        <v>0</v>
      </c>
      <c r="J80" s="41">
        <v>40</v>
      </c>
      <c r="K80" s="41">
        <v>40</v>
      </c>
    </row>
    <row r="81" spans="1:11" ht="12.75">
      <c r="A81" s="181"/>
      <c r="B81" s="184"/>
      <c r="C81" s="186"/>
      <c r="D81" s="121">
        <v>78</v>
      </c>
      <c r="E81" s="11">
        <v>4216</v>
      </c>
      <c r="F81" s="11" t="s">
        <v>206</v>
      </c>
      <c r="G81" s="7" t="s">
        <v>204</v>
      </c>
      <c r="H81" s="41">
        <v>0</v>
      </c>
      <c r="I81" s="41">
        <v>0</v>
      </c>
      <c r="J81" s="41">
        <v>693</v>
      </c>
      <c r="K81" s="41">
        <v>693</v>
      </c>
    </row>
    <row r="82" spans="1:11" ht="12.75">
      <c r="A82" s="181"/>
      <c r="B82" s="184"/>
      <c r="C82" s="186"/>
      <c r="D82" s="121">
        <v>79</v>
      </c>
      <c r="E82" s="11">
        <v>4222</v>
      </c>
      <c r="F82" s="11"/>
      <c r="G82" s="7" t="s">
        <v>200</v>
      </c>
      <c r="H82" s="41">
        <v>0</v>
      </c>
      <c r="I82" s="41">
        <v>0</v>
      </c>
      <c r="J82" s="41">
        <v>64</v>
      </c>
      <c r="K82" s="41">
        <v>64</v>
      </c>
    </row>
    <row r="83" spans="1:11" ht="12.75">
      <c r="A83" s="181"/>
      <c r="B83" s="184"/>
      <c r="C83" s="186"/>
      <c r="D83" s="121">
        <v>80</v>
      </c>
      <c r="E83" s="11">
        <v>4222</v>
      </c>
      <c r="F83" s="11"/>
      <c r="G83" s="7" t="s">
        <v>181</v>
      </c>
      <c r="H83" s="41">
        <v>0</v>
      </c>
      <c r="I83" s="41">
        <v>0</v>
      </c>
      <c r="J83" s="41">
        <v>0</v>
      </c>
      <c r="K83" s="172">
        <v>58</v>
      </c>
    </row>
    <row r="84" spans="1:11" ht="12.75">
      <c r="A84" s="181"/>
      <c r="B84" s="184"/>
      <c r="C84" s="186"/>
      <c r="D84" s="121">
        <v>81</v>
      </c>
      <c r="E84" s="11">
        <v>4232</v>
      </c>
      <c r="F84" s="11"/>
      <c r="G84" s="7" t="s">
        <v>217</v>
      </c>
      <c r="H84" s="41">
        <v>0</v>
      </c>
      <c r="I84" s="41">
        <v>0</v>
      </c>
      <c r="J84" s="41">
        <v>0</v>
      </c>
      <c r="K84" s="172">
        <v>236</v>
      </c>
    </row>
    <row r="85" spans="1:11" ht="12.75">
      <c r="A85" s="181"/>
      <c r="B85" s="184"/>
      <c r="C85" s="186"/>
      <c r="D85" s="121">
        <v>82</v>
      </c>
      <c r="E85" s="11"/>
      <c r="F85" s="11"/>
      <c r="G85" s="8" t="s">
        <v>26</v>
      </c>
      <c r="H85" s="40">
        <f>SUM(H80:H84)</f>
        <v>0</v>
      </c>
      <c r="I85" s="40">
        <f>SUM(I80:I84)</f>
        <v>0</v>
      </c>
      <c r="J85" s="40">
        <f>SUM(J80:J84)</f>
        <v>797</v>
      </c>
      <c r="K85" s="40">
        <f>SUM(K80:K84)</f>
        <v>1091</v>
      </c>
    </row>
    <row r="86" spans="1:11" ht="13.5" thickBot="1">
      <c r="A86" s="182"/>
      <c r="B86" s="188"/>
      <c r="C86" s="189"/>
      <c r="D86" s="123">
        <v>83</v>
      </c>
      <c r="E86" s="13"/>
      <c r="F86" s="13"/>
      <c r="G86" s="63" t="s">
        <v>69</v>
      </c>
      <c r="H86" s="64">
        <f>H79+H85</f>
        <v>7895</v>
      </c>
      <c r="I86" s="64">
        <f>I79+I85</f>
        <v>7904</v>
      </c>
      <c r="J86" s="64">
        <f>J79+J85</f>
        <v>8773</v>
      </c>
      <c r="K86" s="64">
        <f>K79+K85</f>
        <v>9480</v>
      </c>
    </row>
    <row r="87" spans="1:11" ht="13.5" thickBot="1">
      <c r="A87" s="65"/>
      <c r="B87" s="66"/>
      <c r="C87" s="117"/>
      <c r="D87" s="118">
        <v>84</v>
      </c>
      <c r="E87" s="67"/>
      <c r="F87" s="67"/>
      <c r="G87" s="68" t="s">
        <v>70</v>
      </c>
      <c r="H87" s="69">
        <f>H66+H86</f>
        <v>97891</v>
      </c>
      <c r="I87" s="69">
        <f>I66+I86</f>
        <v>100278</v>
      </c>
      <c r="J87" s="69">
        <f>J66+J86</f>
        <v>99806</v>
      </c>
      <c r="K87" s="69">
        <f>K66+K86</f>
        <v>101034</v>
      </c>
    </row>
    <row r="88" ht="12.75">
      <c r="D88" s="84"/>
    </row>
    <row r="89" ht="12.75">
      <c r="G89" s="55" t="s">
        <v>115</v>
      </c>
    </row>
    <row r="92" ht="12.75">
      <c r="G92" s="71"/>
    </row>
  </sheetData>
  <mergeCells count="14">
    <mergeCell ref="K35:K37"/>
    <mergeCell ref="H2:K2"/>
    <mergeCell ref="A2:G2"/>
    <mergeCell ref="I35:I37"/>
    <mergeCell ref="H35:H37"/>
    <mergeCell ref="J35:J37"/>
    <mergeCell ref="A67:A86"/>
    <mergeCell ref="B4:B59"/>
    <mergeCell ref="C22:C59"/>
    <mergeCell ref="B80:C86"/>
    <mergeCell ref="C4:C21"/>
    <mergeCell ref="B67:C79"/>
    <mergeCell ref="B60:C66"/>
    <mergeCell ref="A4:A66"/>
  </mergeCells>
  <printOptions verticalCentered="1"/>
  <pageMargins left="0.5905511811023623" right="0.3937007874015748" top="0.1968503937007874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6"/>
  <sheetViews>
    <sheetView zoomScale="75" zoomScaleNormal="75" workbookViewId="0" topLeftCell="A1">
      <pane xSplit="6" ySplit="2" topLeftCell="G3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J81" sqref="J81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3" width="9.875" style="1" customWidth="1"/>
    <col min="4" max="4" width="10.375" style="1" customWidth="1"/>
    <col min="5" max="5" width="25.75390625" style="0" customWidth="1"/>
    <col min="6" max="6" width="24.375" style="0" customWidth="1"/>
    <col min="7" max="10" width="15.75390625" style="0" customWidth="1"/>
  </cols>
  <sheetData>
    <row r="1" spans="1:10" ht="16.5" thickBot="1">
      <c r="A1" s="200" t="s">
        <v>213</v>
      </c>
      <c r="B1" s="200"/>
      <c r="C1" s="200"/>
      <c r="D1" s="200"/>
      <c r="E1" s="200"/>
      <c r="F1" s="199" t="s">
        <v>211</v>
      </c>
      <c r="G1" s="250"/>
      <c r="H1" s="250"/>
      <c r="I1" s="250"/>
      <c r="J1" s="250"/>
    </row>
    <row r="2" spans="1:10" ht="32.25" customHeight="1" thickBot="1">
      <c r="A2" s="62"/>
      <c r="B2" s="20" t="s">
        <v>30</v>
      </c>
      <c r="C2" s="20" t="s">
        <v>1</v>
      </c>
      <c r="D2" s="20" t="s">
        <v>0</v>
      </c>
      <c r="E2" s="221" t="s">
        <v>2</v>
      </c>
      <c r="F2" s="222"/>
      <c r="G2" s="86" t="s">
        <v>172</v>
      </c>
      <c r="H2" s="86" t="s">
        <v>199</v>
      </c>
      <c r="I2" s="86" t="s">
        <v>207</v>
      </c>
      <c r="J2" s="86" t="s">
        <v>212</v>
      </c>
    </row>
    <row r="3" spans="1:10" ht="12.75">
      <c r="A3" s="230" t="s">
        <v>61</v>
      </c>
      <c r="B3" s="58">
        <v>1</v>
      </c>
      <c r="C3" s="58"/>
      <c r="D3" s="58">
        <v>1014</v>
      </c>
      <c r="E3" s="223" t="s">
        <v>89</v>
      </c>
      <c r="F3" s="224"/>
      <c r="G3" s="87">
        <v>300</v>
      </c>
      <c r="H3" s="87">
        <v>300</v>
      </c>
      <c r="I3" s="87">
        <v>300</v>
      </c>
      <c r="J3" s="87">
        <v>300</v>
      </c>
    </row>
    <row r="4" spans="1:10" ht="12.75">
      <c r="A4" s="231"/>
      <c r="B4" s="11">
        <v>2</v>
      </c>
      <c r="C4" s="11"/>
      <c r="D4" s="11"/>
      <c r="E4" s="225" t="s">
        <v>90</v>
      </c>
      <c r="F4" s="226"/>
      <c r="G4" s="88">
        <f>SUM(G3)</f>
        <v>300</v>
      </c>
      <c r="H4" s="88">
        <f>SUM(H3)</f>
        <v>300</v>
      </c>
      <c r="I4" s="88">
        <f>SUM(I3)</f>
        <v>300</v>
      </c>
      <c r="J4" s="88">
        <f>SUM(J3)</f>
        <v>300</v>
      </c>
    </row>
    <row r="5" spans="1:10" ht="12.75">
      <c r="A5" s="231"/>
      <c r="B5" s="11">
        <v>3</v>
      </c>
      <c r="C5" s="9">
        <v>5323</v>
      </c>
      <c r="D5" s="11">
        <v>2221</v>
      </c>
      <c r="E5" s="227" t="s">
        <v>75</v>
      </c>
      <c r="F5" s="226"/>
      <c r="G5" s="89">
        <f>551+11</f>
        <v>562</v>
      </c>
      <c r="H5" s="138">
        <f>570-10</f>
        <v>560</v>
      </c>
      <c r="I5" s="89">
        <f>570-10</f>
        <v>560</v>
      </c>
      <c r="J5" s="89">
        <f>570-10</f>
        <v>560</v>
      </c>
    </row>
    <row r="6" spans="1:11" ht="12.75">
      <c r="A6" s="231"/>
      <c r="B6" s="11">
        <v>4</v>
      </c>
      <c r="C6" s="11"/>
      <c r="D6" s="11"/>
      <c r="E6" s="225" t="s">
        <v>76</v>
      </c>
      <c r="F6" s="226"/>
      <c r="G6" s="90">
        <f>SUM(G5)</f>
        <v>562</v>
      </c>
      <c r="H6" s="90">
        <f>SUM(H5)</f>
        <v>560</v>
      </c>
      <c r="I6" s="90">
        <f>SUM(I5)</f>
        <v>560</v>
      </c>
      <c r="J6" s="90">
        <f>SUM(J5)</f>
        <v>560</v>
      </c>
      <c r="K6" s="1"/>
    </row>
    <row r="7" spans="1:10" ht="12.75">
      <c r="A7" s="231"/>
      <c r="B7" s="11">
        <v>5</v>
      </c>
      <c r="C7" s="11"/>
      <c r="D7" s="11">
        <v>3111</v>
      </c>
      <c r="E7" s="186" t="s">
        <v>44</v>
      </c>
      <c r="F7" s="213"/>
      <c r="G7" s="91">
        <f>1750+33-200</f>
        <v>1583</v>
      </c>
      <c r="H7" s="91">
        <v>1818</v>
      </c>
      <c r="I7" s="92">
        <v>1961</v>
      </c>
      <c r="J7" s="91">
        <v>1961</v>
      </c>
    </row>
    <row r="8" spans="1:10" ht="12.75">
      <c r="A8" s="231"/>
      <c r="B8" s="11">
        <v>6</v>
      </c>
      <c r="C8" s="11"/>
      <c r="D8" s="11">
        <v>3111</v>
      </c>
      <c r="E8" s="186" t="s">
        <v>40</v>
      </c>
      <c r="F8" s="213"/>
      <c r="G8" s="91">
        <f>939+151</f>
        <v>1090</v>
      </c>
      <c r="H8" s="91">
        <v>1092</v>
      </c>
      <c r="I8" s="91">
        <v>1103</v>
      </c>
      <c r="J8" s="171">
        <f>1103+219</f>
        <v>1322</v>
      </c>
    </row>
    <row r="9" spans="1:10" ht="12.75">
      <c r="A9" s="231"/>
      <c r="B9" s="11">
        <v>7</v>
      </c>
      <c r="C9" s="11"/>
      <c r="D9" s="11">
        <v>3113</v>
      </c>
      <c r="E9" s="186" t="s">
        <v>41</v>
      </c>
      <c r="F9" s="213"/>
      <c r="G9" s="91">
        <f>4200+624</f>
        <v>4824</v>
      </c>
      <c r="H9" s="91">
        <v>4948</v>
      </c>
      <c r="I9" s="92">
        <v>4997</v>
      </c>
      <c r="J9" s="171">
        <f>4997-85</f>
        <v>4912</v>
      </c>
    </row>
    <row r="10" spans="1:10" ht="12.75">
      <c r="A10" s="231"/>
      <c r="B10" s="11">
        <v>8</v>
      </c>
      <c r="C10" s="11"/>
      <c r="D10" s="11">
        <v>3141</v>
      </c>
      <c r="E10" s="186" t="s">
        <v>42</v>
      </c>
      <c r="F10" s="213"/>
      <c r="G10" s="91">
        <f>997+461</f>
        <v>1458</v>
      </c>
      <c r="H10" s="152">
        <v>1458</v>
      </c>
      <c r="I10" s="152">
        <v>1480</v>
      </c>
      <c r="J10" s="152">
        <v>1480</v>
      </c>
    </row>
    <row r="11" spans="1:11" ht="12.75">
      <c r="A11" s="231"/>
      <c r="B11" s="11">
        <v>9</v>
      </c>
      <c r="C11" s="11"/>
      <c r="D11" s="11">
        <v>3111</v>
      </c>
      <c r="E11" s="228" t="s">
        <v>182</v>
      </c>
      <c r="F11" s="211"/>
      <c r="G11" s="150">
        <v>500</v>
      </c>
      <c r="H11" s="152">
        <v>0</v>
      </c>
      <c r="I11" s="152">
        <v>0</v>
      </c>
      <c r="J11" s="152">
        <v>0</v>
      </c>
      <c r="K11" s="149"/>
    </row>
    <row r="12" spans="1:10" ht="12.75">
      <c r="A12" s="231"/>
      <c r="B12" s="11">
        <v>10</v>
      </c>
      <c r="C12" s="11"/>
      <c r="D12" s="11"/>
      <c r="E12" s="228" t="s">
        <v>125</v>
      </c>
      <c r="F12" s="211"/>
      <c r="G12" s="91">
        <v>500</v>
      </c>
      <c r="H12" s="151">
        <v>0</v>
      </c>
      <c r="I12" s="151">
        <v>0</v>
      </c>
      <c r="J12" s="151">
        <v>0</v>
      </c>
    </row>
    <row r="13" spans="1:10" ht="12.75">
      <c r="A13" s="231"/>
      <c r="B13" s="11">
        <v>11</v>
      </c>
      <c r="C13" s="11"/>
      <c r="D13" s="11"/>
      <c r="E13" s="186"/>
      <c r="F13" s="213"/>
      <c r="G13" s="93"/>
      <c r="H13" s="93"/>
      <c r="I13" s="93"/>
      <c r="J13" s="93"/>
    </row>
    <row r="14" spans="1:10" ht="12.75">
      <c r="A14" s="231"/>
      <c r="B14" s="11">
        <v>12</v>
      </c>
      <c r="C14" s="11"/>
      <c r="D14" s="11"/>
      <c r="E14" s="206" t="s">
        <v>45</v>
      </c>
      <c r="F14" s="213"/>
      <c r="G14" s="94">
        <f>SUM(G7:G13)</f>
        <v>9955</v>
      </c>
      <c r="H14" s="94">
        <f>SUM(H7:H13)</f>
        <v>9316</v>
      </c>
      <c r="I14" s="94">
        <f>SUM(I7:I13)</f>
        <v>9541</v>
      </c>
      <c r="J14" s="94">
        <f>SUM(J7:J13)</f>
        <v>9675</v>
      </c>
    </row>
    <row r="15" spans="1:10" ht="12.75">
      <c r="A15" s="231"/>
      <c r="B15" s="11">
        <v>13</v>
      </c>
      <c r="C15" s="11"/>
      <c r="D15" s="11">
        <v>3319</v>
      </c>
      <c r="E15" s="186" t="s">
        <v>46</v>
      </c>
      <c r="F15" s="213"/>
      <c r="G15" s="91">
        <v>42</v>
      </c>
      <c r="H15" s="91">
        <v>45</v>
      </c>
      <c r="I15" s="91">
        <v>45</v>
      </c>
      <c r="J15" s="91">
        <v>45</v>
      </c>
    </row>
    <row r="16" spans="1:10" ht="12.75">
      <c r="A16" s="231"/>
      <c r="B16" s="11">
        <v>14</v>
      </c>
      <c r="C16" s="11"/>
      <c r="D16" s="11">
        <v>3319</v>
      </c>
      <c r="E16" s="186" t="s">
        <v>12</v>
      </c>
      <c r="F16" s="213"/>
      <c r="G16" s="91">
        <v>700</v>
      </c>
      <c r="H16" s="91">
        <v>800</v>
      </c>
      <c r="I16" s="91">
        <v>800</v>
      </c>
      <c r="J16" s="91">
        <v>800</v>
      </c>
    </row>
    <row r="17" spans="1:10" ht="12.75">
      <c r="A17" s="231"/>
      <c r="B17" s="11">
        <v>15</v>
      </c>
      <c r="C17" s="11"/>
      <c r="D17" s="11">
        <v>3349</v>
      </c>
      <c r="E17" s="186" t="s">
        <v>13</v>
      </c>
      <c r="F17" s="213"/>
      <c r="G17" s="91">
        <v>300</v>
      </c>
      <c r="H17" s="91">
        <v>300</v>
      </c>
      <c r="I17" s="91">
        <v>300</v>
      </c>
      <c r="J17" s="91">
        <v>300</v>
      </c>
    </row>
    <row r="18" spans="1:10" ht="12.75">
      <c r="A18" s="231"/>
      <c r="B18" s="128">
        <v>16</v>
      </c>
      <c r="C18" s="13"/>
      <c r="D18" s="128">
        <v>3315.92</v>
      </c>
      <c r="E18" s="186" t="s">
        <v>127</v>
      </c>
      <c r="F18" s="213"/>
      <c r="G18" s="92">
        <f>5217+70</f>
        <v>5287</v>
      </c>
      <c r="H18" s="91">
        <f>6197-550</f>
        <v>5647</v>
      </c>
      <c r="I18" s="91">
        <f>6197-550</f>
        <v>5647</v>
      </c>
      <c r="J18" s="91">
        <f>6197-550</f>
        <v>5647</v>
      </c>
    </row>
    <row r="19" spans="1:10" ht="12.75">
      <c r="A19" s="231"/>
      <c r="B19" s="11">
        <v>17</v>
      </c>
      <c r="C19" s="11"/>
      <c r="D19" s="11">
        <v>3399</v>
      </c>
      <c r="E19" s="186" t="s">
        <v>117</v>
      </c>
      <c r="F19" s="213"/>
      <c r="G19" s="91">
        <v>105</v>
      </c>
      <c r="H19" s="91">
        <v>110</v>
      </c>
      <c r="I19" s="91">
        <v>110</v>
      </c>
      <c r="J19" s="91">
        <v>110</v>
      </c>
    </row>
    <row r="20" spans="1:10" ht="12.75">
      <c r="A20" s="231"/>
      <c r="B20" s="11">
        <v>18</v>
      </c>
      <c r="C20" s="11"/>
      <c r="D20" s="11" t="s">
        <v>80</v>
      </c>
      <c r="E20" s="186" t="s">
        <v>113</v>
      </c>
      <c r="F20" s="213"/>
      <c r="G20" s="92">
        <f>50+50</f>
        <v>100</v>
      </c>
      <c r="H20" s="92">
        <f>50+50</f>
        <v>100</v>
      </c>
      <c r="I20" s="91">
        <f>50+50</f>
        <v>100</v>
      </c>
      <c r="J20" s="91">
        <f>50+50</f>
        <v>100</v>
      </c>
    </row>
    <row r="21" spans="1:10" ht="12.75">
      <c r="A21" s="231"/>
      <c r="B21" s="85">
        <v>19</v>
      </c>
      <c r="C21" s="11"/>
      <c r="D21" s="11" t="s">
        <v>80</v>
      </c>
      <c r="E21" s="83" t="s">
        <v>114</v>
      </c>
      <c r="F21" s="125"/>
      <c r="G21" s="92">
        <f>50+79+50</f>
        <v>179</v>
      </c>
      <c r="H21" s="92">
        <f>50+210</f>
        <v>260</v>
      </c>
      <c r="I21" s="91">
        <f>50+210</f>
        <v>260</v>
      </c>
      <c r="J21" s="91">
        <f>50+210</f>
        <v>260</v>
      </c>
    </row>
    <row r="22" spans="1:10" ht="12.75">
      <c r="A22" s="231"/>
      <c r="B22" s="11">
        <v>20</v>
      </c>
      <c r="C22" s="11"/>
      <c r="D22" s="11"/>
      <c r="E22" s="206" t="s">
        <v>47</v>
      </c>
      <c r="F22" s="213"/>
      <c r="G22" s="94">
        <f>SUM(G15:G21)</f>
        <v>6713</v>
      </c>
      <c r="H22" s="94">
        <f>SUM(H15:H21)</f>
        <v>7262</v>
      </c>
      <c r="I22" s="94">
        <f>SUM(I15:I21)</f>
        <v>7262</v>
      </c>
      <c r="J22" s="94">
        <f>SUM(J15:J21)</f>
        <v>7262</v>
      </c>
    </row>
    <row r="23" spans="1:10" ht="12.75">
      <c r="A23" s="231"/>
      <c r="B23" s="11">
        <v>21</v>
      </c>
      <c r="C23" s="11"/>
      <c r="D23" s="11"/>
      <c r="E23" s="212"/>
      <c r="F23" s="213"/>
      <c r="G23" s="91"/>
      <c r="H23" s="91"/>
      <c r="I23" s="91"/>
      <c r="J23" s="91"/>
    </row>
    <row r="24" spans="1:10" ht="12.75">
      <c r="A24" s="231"/>
      <c r="B24" s="11">
        <v>22</v>
      </c>
      <c r="C24" s="11"/>
      <c r="D24" s="39">
        <v>3639</v>
      </c>
      <c r="E24" s="212" t="s">
        <v>95</v>
      </c>
      <c r="F24" s="213"/>
      <c r="G24" s="91">
        <f>20-12-8</f>
        <v>0</v>
      </c>
      <c r="H24" s="91">
        <f>20-12-8</f>
        <v>0</v>
      </c>
      <c r="I24" s="91">
        <f>20-12-8</f>
        <v>0</v>
      </c>
      <c r="J24" s="91">
        <f>20-12-8</f>
        <v>0</v>
      </c>
    </row>
    <row r="25" spans="1:10" ht="12.75">
      <c r="A25" s="231"/>
      <c r="B25" s="11">
        <v>23</v>
      </c>
      <c r="C25" s="11"/>
      <c r="D25" s="77" t="s">
        <v>109</v>
      </c>
      <c r="E25" s="212" t="s">
        <v>110</v>
      </c>
      <c r="F25" s="213"/>
      <c r="G25" s="91">
        <v>400</v>
      </c>
      <c r="H25" s="91">
        <v>400</v>
      </c>
      <c r="I25" s="91">
        <v>400</v>
      </c>
      <c r="J25" s="91">
        <v>400</v>
      </c>
    </row>
    <row r="26" spans="1:10" ht="12.75">
      <c r="A26" s="231"/>
      <c r="B26" s="11">
        <v>24</v>
      </c>
      <c r="C26" s="11">
        <v>5229</v>
      </c>
      <c r="D26" s="9"/>
      <c r="E26" s="212" t="s">
        <v>136</v>
      </c>
      <c r="F26" s="213"/>
      <c r="G26" s="92">
        <f>100+100</f>
        <v>200</v>
      </c>
      <c r="H26" s="92">
        <f>100+100</f>
        <v>200</v>
      </c>
      <c r="I26" s="92">
        <v>431</v>
      </c>
      <c r="J26" s="171">
        <f>431-200</f>
        <v>231</v>
      </c>
    </row>
    <row r="27" spans="1:10" ht="12.75">
      <c r="A27" s="231"/>
      <c r="B27" s="215">
        <v>25</v>
      </c>
      <c r="C27" s="215"/>
      <c r="D27" s="217">
        <v>3419</v>
      </c>
      <c r="E27" s="219" t="s">
        <v>106</v>
      </c>
      <c r="F27" s="26" t="s">
        <v>105</v>
      </c>
      <c r="G27" s="92">
        <f>400+100</f>
        <v>500</v>
      </c>
      <c r="H27" s="92">
        <f>400+100</f>
        <v>500</v>
      </c>
      <c r="I27" s="91">
        <f>400+100</f>
        <v>500</v>
      </c>
      <c r="J27" s="91">
        <f>400+100</f>
        <v>500</v>
      </c>
    </row>
    <row r="28" spans="1:10" ht="22.5" customHeight="1">
      <c r="A28" s="231"/>
      <c r="B28" s="216"/>
      <c r="C28" s="216"/>
      <c r="D28" s="218"/>
      <c r="E28" s="220"/>
      <c r="F28" s="127" t="s">
        <v>149</v>
      </c>
      <c r="G28" s="95">
        <v>100</v>
      </c>
      <c r="H28" s="95">
        <v>200</v>
      </c>
      <c r="I28" s="95">
        <v>200</v>
      </c>
      <c r="J28" s="95">
        <v>200</v>
      </c>
    </row>
    <row r="29" spans="1:10" ht="12.75">
      <c r="A29" s="231"/>
      <c r="B29" s="9">
        <v>26</v>
      </c>
      <c r="C29" s="11"/>
      <c r="D29" s="39"/>
      <c r="E29" s="206" t="s">
        <v>96</v>
      </c>
      <c r="F29" s="213"/>
      <c r="G29" s="94">
        <f>SUM(G23:G28)</f>
        <v>1200</v>
      </c>
      <c r="H29" s="94">
        <f>SUM(H23:H28)</f>
        <v>1300</v>
      </c>
      <c r="I29" s="94">
        <f>SUM(I23:I28)</f>
        <v>1531</v>
      </c>
      <c r="J29" s="94">
        <f>SUM(J23:J28)</f>
        <v>1331</v>
      </c>
    </row>
    <row r="30" spans="1:10" ht="12.75">
      <c r="A30" s="231"/>
      <c r="B30" s="11">
        <v>27</v>
      </c>
      <c r="C30" s="11">
        <v>5023</v>
      </c>
      <c r="D30" s="11">
        <v>6112</v>
      </c>
      <c r="E30" s="2" t="s">
        <v>81</v>
      </c>
      <c r="F30" s="44"/>
      <c r="G30" s="148">
        <f>1510+150</f>
        <v>1660</v>
      </c>
      <c r="H30" s="95">
        <v>1660</v>
      </c>
      <c r="I30" s="95">
        <v>1660</v>
      </c>
      <c r="J30" s="95">
        <v>1660</v>
      </c>
    </row>
    <row r="31" spans="1:10" ht="12.75">
      <c r="A31" s="231"/>
      <c r="B31" s="11">
        <v>28</v>
      </c>
      <c r="C31" s="11">
        <v>5023</v>
      </c>
      <c r="D31" s="11">
        <v>6112</v>
      </c>
      <c r="E31" s="186" t="s">
        <v>48</v>
      </c>
      <c r="F31" s="213"/>
      <c r="G31" s="95">
        <v>370</v>
      </c>
      <c r="H31" s="95">
        <v>370</v>
      </c>
      <c r="I31" s="95">
        <v>370</v>
      </c>
      <c r="J31" s="95">
        <v>370</v>
      </c>
    </row>
    <row r="32" spans="1:10" ht="12.75">
      <c r="A32" s="231"/>
      <c r="B32" s="11">
        <v>29</v>
      </c>
      <c r="C32" s="11">
        <v>5021</v>
      </c>
      <c r="D32" s="11">
        <v>6112</v>
      </c>
      <c r="E32" s="186" t="s">
        <v>85</v>
      </c>
      <c r="F32" s="213"/>
      <c r="G32" s="95">
        <v>90</v>
      </c>
      <c r="H32" s="95">
        <v>90</v>
      </c>
      <c r="I32" s="95">
        <v>90</v>
      </c>
      <c r="J32" s="95">
        <v>90</v>
      </c>
    </row>
    <row r="33" spans="1:10" ht="12.75">
      <c r="A33" s="231"/>
      <c r="B33" s="11">
        <v>30</v>
      </c>
      <c r="C33" s="11">
        <v>5492</v>
      </c>
      <c r="D33" s="11">
        <v>6112.71</v>
      </c>
      <c r="E33" s="186" t="s">
        <v>137</v>
      </c>
      <c r="F33" s="213"/>
      <c r="G33" s="91">
        <v>120</v>
      </c>
      <c r="H33" s="91">
        <v>120</v>
      </c>
      <c r="I33" s="91">
        <v>120</v>
      </c>
      <c r="J33" s="91">
        <v>120</v>
      </c>
    </row>
    <row r="34" spans="1:10" ht="12.75">
      <c r="A34" s="231"/>
      <c r="B34" s="11">
        <v>31</v>
      </c>
      <c r="C34" s="11"/>
      <c r="D34" s="11">
        <v>6114</v>
      </c>
      <c r="E34" s="186" t="s">
        <v>144</v>
      </c>
      <c r="F34" s="213"/>
      <c r="G34" s="91">
        <v>0</v>
      </c>
      <c r="H34" s="91">
        <v>0</v>
      </c>
      <c r="I34" s="91">
        <v>0</v>
      </c>
      <c r="J34" s="91">
        <v>0</v>
      </c>
    </row>
    <row r="35" spans="1:10" ht="12.75">
      <c r="A35" s="231"/>
      <c r="B35" s="11">
        <v>32</v>
      </c>
      <c r="C35" s="11"/>
      <c r="D35" s="11">
        <v>6117</v>
      </c>
      <c r="E35" s="186" t="s">
        <v>177</v>
      </c>
      <c r="F35" s="213"/>
      <c r="G35" s="91">
        <v>0</v>
      </c>
      <c r="H35" s="91">
        <v>0</v>
      </c>
      <c r="I35" s="91">
        <v>0</v>
      </c>
      <c r="J35" s="91">
        <v>0</v>
      </c>
    </row>
    <row r="36" spans="1:10" ht="12.75">
      <c r="A36" s="231"/>
      <c r="B36" s="11">
        <v>33</v>
      </c>
      <c r="C36" s="11"/>
      <c r="D36" s="11">
        <v>6171</v>
      </c>
      <c r="E36" s="186" t="s">
        <v>88</v>
      </c>
      <c r="F36" s="213"/>
      <c r="G36" s="91">
        <f>15764+600</f>
        <v>16364</v>
      </c>
      <c r="H36" s="91">
        <v>16664</v>
      </c>
      <c r="I36" s="91">
        <v>16664</v>
      </c>
      <c r="J36" s="91">
        <v>16664</v>
      </c>
    </row>
    <row r="37" spans="1:10" ht="12.75">
      <c r="A37" s="231"/>
      <c r="B37" s="9">
        <v>34</v>
      </c>
      <c r="C37" s="11"/>
      <c r="D37" s="11">
        <v>6171</v>
      </c>
      <c r="E37" s="186" t="s">
        <v>49</v>
      </c>
      <c r="F37" s="213"/>
      <c r="G37" s="91">
        <v>250</v>
      </c>
      <c r="H37" s="91">
        <v>250</v>
      </c>
      <c r="I37" s="91">
        <v>250</v>
      </c>
      <c r="J37" s="91">
        <v>250</v>
      </c>
    </row>
    <row r="38" spans="1:10" ht="12.75">
      <c r="A38" s="231"/>
      <c r="B38" s="11">
        <v>35</v>
      </c>
      <c r="C38" s="11"/>
      <c r="D38" s="11">
        <v>6399</v>
      </c>
      <c r="E38" s="186" t="s">
        <v>145</v>
      </c>
      <c r="F38" s="213"/>
      <c r="G38" s="91">
        <v>2600</v>
      </c>
      <c r="H38" s="91">
        <v>3000</v>
      </c>
      <c r="I38" s="91">
        <v>2555</v>
      </c>
      <c r="J38" s="91">
        <v>2555</v>
      </c>
    </row>
    <row r="39" spans="1:10" ht="12.75">
      <c r="A39" s="231"/>
      <c r="B39" s="11">
        <v>36</v>
      </c>
      <c r="C39" s="11"/>
      <c r="D39" s="11">
        <v>6171</v>
      </c>
      <c r="E39" s="186" t="s">
        <v>50</v>
      </c>
      <c r="F39" s="213"/>
      <c r="G39" s="91">
        <v>100</v>
      </c>
      <c r="H39" s="91">
        <v>100</v>
      </c>
      <c r="I39" s="91">
        <v>100</v>
      </c>
      <c r="J39" s="91">
        <v>100</v>
      </c>
    </row>
    <row r="40" spans="1:10" ht="12.75">
      <c r="A40" s="231"/>
      <c r="B40" s="11">
        <v>37</v>
      </c>
      <c r="C40" s="11"/>
      <c r="D40" s="11">
        <v>6310</v>
      </c>
      <c r="E40" s="186" t="s">
        <v>51</v>
      </c>
      <c r="F40" s="213"/>
      <c r="G40" s="91">
        <v>591</v>
      </c>
      <c r="H40" s="91">
        <v>415</v>
      </c>
      <c r="I40" s="91">
        <v>415</v>
      </c>
      <c r="J40" s="91">
        <v>415</v>
      </c>
    </row>
    <row r="41" spans="1:10" ht="12.75">
      <c r="A41" s="231"/>
      <c r="B41" s="11">
        <v>38</v>
      </c>
      <c r="C41" s="11"/>
      <c r="D41" s="11">
        <v>6402</v>
      </c>
      <c r="E41" s="186" t="s">
        <v>71</v>
      </c>
      <c r="F41" s="213"/>
      <c r="G41" s="91">
        <v>0</v>
      </c>
      <c r="H41" s="91">
        <v>0</v>
      </c>
      <c r="I41" s="91">
        <v>40</v>
      </c>
      <c r="J41" s="91">
        <v>40</v>
      </c>
    </row>
    <row r="42" spans="1:10" ht="12.75">
      <c r="A42" s="231"/>
      <c r="B42" s="11">
        <v>39</v>
      </c>
      <c r="C42" s="11" t="s">
        <v>79</v>
      </c>
      <c r="D42" s="11">
        <v>6409</v>
      </c>
      <c r="E42" s="186" t="s">
        <v>164</v>
      </c>
      <c r="F42" s="213"/>
      <c r="G42" s="91">
        <v>110</v>
      </c>
      <c r="H42" s="91">
        <v>120</v>
      </c>
      <c r="I42" s="91">
        <v>283</v>
      </c>
      <c r="J42" s="91">
        <v>283</v>
      </c>
    </row>
    <row r="43" spans="1:10" ht="12.75">
      <c r="A43" s="231"/>
      <c r="B43" s="9">
        <v>40</v>
      </c>
      <c r="C43" s="11"/>
      <c r="D43" s="11"/>
      <c r="E43" s="206" t="s">
        <v>52</v>
      </c>
      <c r="F43" s="213"/>
      <c r="G43" s="94">
        <f>SUM(G30:G42)</f>
        <v>22255</v>
      </c>
      <c r="H43" s="94">
        <f>SUM(H30:H42)</f>
        <v>22789</v>
      </c>
      <c r="I43" s="94">
        <f>SUM(I30:I42)</f>
        <v>22547</v>
      </c>
      <c r="J43" s="94">
        <f>SUM(J30:J42)</f>
        <v>22547</v>
      </c>
    </row>
    <row r="44" spans="1:10" ht="12.75">
      <c r="A44" s="231"/>
      <c r="B44" s="11">
        <v>41</v>
      </c>
      <c r="C44" s="11"/>
      <c r="D44" s="11">
        <v>5512</v>
      </c>
      <c r="E44" s="186" t="s">
        <v>154</v>
      </c>
      <c r="F44" s="213"/>
      <c r="G44" s="91">
        <f>470</f>
        <v>470</v>
      </c>
      <c r="H44" s="91">
        <v>549</v>
      </c>
      <c r="I44" s="91">
        <v>549</v>
      </c>
      <c r="J44" s="171">
        <f>549+57</f>
        <v>606</v>
      </c>
    </row>
    <row r="45" spans="1:10" ht="12.75">
      <c r="A45" s="231"/>
      <c r="B45" s="11">
        <v>42</v>
      </c>
      <c r="C45" s="11"/>
      <c r="D45" s="11">
        <v>5521</v>
      </c>
      <c r="E45" s="186" t="s">
        <v>53</v>
      </c>
      <c r="F45" s="213"/>
      <c r="G45" s="93"/>
      <c r="H45" s="93"/>
      <c r="I45" s="93"/>
      <c r="J45" s="93"/>
    </row>
    <row r="46" spans="1:10" ht="12.75">
      <c r="A46" s="231"/>
      <c r="B46" s="11">
        <v>43</v>
      </c>
      <c r="C46" s="11"/>
      <c r="D46" s="11"/>
      <c r="E46" s="206" t="s">
        <v>54</v>
      </c>
      <c r="F46" s="213"/>
      <c r="G46" s="94">
        <f>SUM(G44:G45)</f>
        <v>470</v>
      </c>
      <c r="H46" s="94">
        <f>SUM(H44:H45)</f>
        <v>549</v>
      </c>
      <c r="I46" s="94">
        <f>SUM(I44:I45)</f>
        <v>549</v>
      </c>
      <c r="J46" s="94">
        <f>SUM(J44:J45)</f>
        <v>606</v>
      </c>
    </row>
    <row r="47" spans="1:10" ht="12.75">
      <c r="A47" s="231"/>
      <c r="B47" s="11">
        <v>44</v>
      </c>
      <c r="C47" s="11"/>
      <c r="D47" s="11">
        <v>5311</v>
      </c>
      <c r="E47" s="186" t="s">
        <v>55</v>
      </c>
      <c r="F47" s="213"/>
      <c r="G47" s="91">
        <v>2300</v>
      </c>
      <c r="H47" s="91">
        <v>2596</v>
      </c>
      <c r="I47" s="91">
        <v>2596</v>
      </c>
      <c r="J47" s="91">
        <v>2596</v>
      </c>
    </row>
    <row r="48" spans="1:10" ht="12.75">
      <c r="A48" s="231"/>
      <c r="B48" s="11">
        <v>45</v>
      </c>
      <c r="C48" s="11"/>
      <c r="D48" s="11"/>
      <c r="E48" s="206" t="s">
        <v>56</v>
      </c>
      <c r="F48" s="213"/>
      <c r="G48" s="94">
        <f>SUM(G47)</f>
        <v>2300</v>
      </c>
      <c r="H48" s="94">
        <f>SUM(H47)</f>
        <v>2596</v>
      </c>
      <c r="I48" s="94">
        <f>SUM(I47)</f>
        <v>2596</v>
      </c>
      <c r="J48" s="94">
        <f>SUM(J47)</f>
        <v>2596</v>
      </c>
    </row>
    <row r="49" spans="1:10" ht="12.75">
      <c r="A49" s="231"/>
      <c r="B49" s="11">
        <v>46</v>
      </c>
      <c r="C49" s="11"/>
      <c r="D49" s="11"/>
      <c r="E49" s="212"/>
      <c r="F49" s="213"/>
      <c r="G49" s="124"/>
      <c r="H49" s="124"/>
      <c r="I49" s="124"/>
      <c r="J49" s="124"/>
    </row>
    <row r="50" spans="1:10" ht="12.75">
      <c r="A50" s="231"/>
      <c r="B50" s="11">
        <v>47</v>
      </c>
      <c r="C50" s="11" t="s">
        <v>79</v>
      </c>
      <c r="D50" s="77">
        <v>3399.3639</v>
      </c>
      <c r="E50" s="212" t="s">
        <v>202</v>
      </c>
      <c r="F50" s="213"/>
      <c r="G50" s="91">
        <v>0</v>
      </c>
      <c r="H50" s="91">
        <v>0</v>
      </c>
      <c r="I50" s="91">
        <v>50</v>
      </c>
      <c r="J50" s="91">
        <v>50</v>
      </c>
    </row>
    <row r="51" spans="1:10" ht="12.75">
      <c r="A51" s="231"/>
      <c r="B51" s="11">
        <v>48</v>
      </c>
      <c r="C51" s="11" t="s">
        <v>58</v>
      </c>
      <c r="D51" s="11">
        <v>4351.59</v>
      </c>
      <c r="E51" s="212" t="s">
        <v>135</v>
      </c>
      <c r="F51" s="213"/>
      <c r="G51" s="91">
        <v>1496</v>
      </c>
      <c r="H51" s="91">
        <v>1570</v>
      </c>
      <c r="I51" s="91">
        <v>1570</v>
      </c>
      <c r="J51" s="91">
        <v>1570</v>
      </c>
    </row>
    <row r="52" spans="1:10" ht="12.75">
      <c r="A52" s="231"/>
      <c r="B52" s="11">
        <v>49</v>
      </c>
      <c r="C52" s="11"/>
      <c r="D52" s="11"/>
      <c r="E52" s="206" t="s">
        <v>57</v>
      </c>
      <c r="F52" s="213"/>
      <c r="G52" s="94">
        <f>SUM(G49:G51)</f>
        <v>1496</v>
      </c>
      <c r="H52" s="94">
        <f>SUM(H49:H51)</f>
        <v>1570</v>
      </c>
      <c r="I52" s="94">
        <f>SUM(I49:I51)</f>
        <v>1620</v>
      </c>
      <c r="J52" s="94">
        <f>SUM(J49:J51)</f>
        <v>1620</v>
      </c>
    </row>
    <row r="53" spans="1:10" ht="12.75">
      <c r="A53" s="231"/>
      <c r="B53" s="11">
        <v>50</v>
      </c>
      <c r="C53" s="11"/>
      <c r="D53" s="77"/>
      <c r="E53" s="212"/>
      <c r="F53" s="214"/>
      <c r="G53" s="91"/>
      <c r="H53" s="91"/>
      <c r="I53" s="91"/>
      <c r="J53" s="91"/>
    </row>
    <row r="54" spans="1:10" ht="12.75">
      <c r="A54" s="231"/>
      <c r="B54" s="11">
        <v>51</v>
      </c>
      <c r="C54" s="11">
        <v>5901</v>
      </c>
      <c r="D54" s="11">
        <v>5212</v>
      </c>
      <c r="E54" s="212" t="s">
        <v>142</v>
      </c>
      <c r="F54" s="213"/>
      <c r="G54" s="91">
        <v>100</v>
      </c>
      <c r="H54" s="91">
        <v>100</v>
      </c>
      <c r="I54" s="91">
        <v>100</v>
      </c>
      <c r="J54" s="91">
        <v>100</v>
      </c>
    </row>
    <row r="55" spans="1:10" ht="12.75">
      <c r="A55" s="231"/>
      <c r="B55" s="11">
        <v>52</v>
      </c>
      <c r="C55" s="77">
        <v>5169.5171</v>
      </c>
      <c r="D55" s="11" t="s">
        <v>58</v>
      </c>
      <c r="E55" s="212" t="s">
        <v>162</v>
      </c>
      <c r="F55" s="214"/>
      <c r="G55" s="91">
        <v>0</v>
      </c>
      <c r="H55" s="91">
        <v>0</v>
      </c>
      <c r="I55" s="91">
        <v>0</v>
      </c>
      <c r="J55" s="91">
        <v>0</v>
      </c>
    </row>
    <row r="56" spans="1:10" ht="12.75">
      <c r="A56" s="231"/>
      <c r="B56" s="11">
        <v>53</v>
      </c>
      <c r="C56" s="11" t="s">
        <v>58</v>
      </c>
      <c r="D56" s="11">
        <v>3639</v>
      </c>
      <c r="E56" s="212" t="s">
        <v>158</v>
      </c>
      <c r="F56" s="214"/>
      <c r="G56" s="91">
        <v>0</v>
      </c>
      <c r="H56" s="91">
        <v>0</v>
      </c>
      <c r="I56" s="91">
        <v>0</v>
      </c>
      <c r="J56" s="91">
        <v>0</v>
      </c>
    </row>
    <row r="57" spans="1:10" ht="12.75">
      <c r="A57" s="231"/>
      <c r="B57" s="11">
        <v>54</v>
      </c>
      <c r="C57" s="11"/>
      <c r="D57" s="11"/>
      <c r="E57" s="206" t="s">
        <v>129</v>
      </c>
      <c r="F57" s="213"/>
      <c r="G57" s="94">
        <f>G53+G55+G56+G54</f>
        <v>100</v>
      </c>
      <c r="H57" s="94">
        <f>H53+H55+H56+H54</f>
        <v>100</v>
      </c>
      <c r="I57" s="94">
        <f>I53+I55+I56+I54</f>
        <v>100</v>
      </c>
      <c r="J57" s="94">
        <f>J53+J55+J56+J54</f>
        <v>100</v>
      </c>
    </row>
    <row r="58" spans="1:10" ht="12.75">
      <c r="A58" s="231"/>
      <c r="B58" s="11">
        <v>55</v>
      </c>
      <c r="C58" s="11"/>
      <c r="D58" s="11" t="s">
        <v>58</v>
      </c>
      <c r="E58" s="212" t="s">
        <v>183</v>
      </c>
      <c r="F58" s="213"/>
      <c r="G58" s="91">
        <v>0</v>
      </c>
      <c r="H58" s="91">
        <f>800</f>
        <v>800</v>
      </c>
      <c r="I58" s="91">
        <f>800</f>
        <v>800</v>
      </c>
      <c r="J58" s="91">
        <f>800</f>
        <v>800</v>
      </c>
    </row>
    <row r="59" spans="1:10" ht="12.75">
      <c r="A59" s="231"/>
      <c r="B59" s="11">
        <v>56</v>
      </c>
      <c r="C59" s="11"/>
      <c r="D59" s="11">
        <v>3612</v>
      </c>
      <c r="E59" s="210" t="s">
        <v>143</v>
      </c>
      <c r="F59" s="211"/>
      <c r="G59" s="91">
        <v>0</v>
      </c>
      <c r="H59" s="91">
        <v>0</v>
      </c>
      <c r="I59" s="91">
        <v>0</v>
      </c>
      <c r="J59" s="91">
        <v>0</v>
      </c>
    </row>
    <row r="60" spans="1:10" ht="12.75">
      <c r="A60" s="231"/>
      <c r="B60" s="85">
        <v>57</v>
      </c>
      <c r="C60" s="11"/>
      <c r="D60" s="11">
        <v>2310</v>
      </c>
      <c r="E60" s="81" t="s">
        <v>179</v>
      </c>
      <c r="F60" s="126"/>
      <c r="G60" s="91"/>
      <c r="H60" s="91">
        <v>0</v>
      </c>
      <c r="I60" s="91">
        <v>0</v>
      </c>
      <c r="J60" s="171">
        <f>520+30</f>
        <v>550</v>
      </c>
    </row>
    <row r="61" spans="1:11" ht="12.75">
      <c r="A61" s="231"/>
      <c r="B61" s="11">
        <v>58</v>
      </c>
      <c r="C61" s="11"/>
      <c r="D61" s="11">
        <v>3612</v>
      </c>
      <c r="E61" s="210" t="s">
        <v>166</v>
      </c>
      <c r="F61" s="213"/>
      <c r="G61" s="91">
        <v>1500</v>
      </c>
      <c r="H61" s="92">
        <f>1500+300</f>
        <v>1800</v>
      </c>
      <c r="I61" s="91">
        <f>1500+300</f>
        <v>1800</v>
      </c>
      <c r="J61" s="171">
        <f>1800+400</f>
        <v>2200</v>
      </c>
      <c r="K61" s="149"/>
    </row>
    <row r="62" spans="1:11" ht="12.75">
      <c r="A62" s="231"/>
      <c r="B62" s="11">
        <v>59</v>
      </c>
      <c r="C62" s="11"/>
      <c r="D62" s="11">
        <v>3634</v>
      </c>
      <c r="E62" s="210" t="s">
        <v>165</v>
      </c>
      <c r="F62" s="213"/>
      <c r="G62" s="91">
        <v>1000</v>
      </c>
      <c r="H62" s="91">
        <v>1000</v>
      </c>
      <c r="I62" s="91">
        <v>1000</v>
      </c>
      <c r="J62" s="91">
        <v>1000</v>
      </c>
      <c r="K62" s="149"/>
    </row>
    <row r="63" spans="1:11" ht="12.75">
      <c r="A63" s="231"/>
      <c r="B63" s="11">
        <v>60</v>
      </c>
      <c r="C63" s="12"/>
      <c r="D63" s="12">
        <v>3639</v>
      </c>
      <c r="E63" s="210" t="s">
        <v>93</v>
      </c>
      <c r="F63" s="211"/>
      <c r="G63" s="92">
        <f>21811+100-1650-79-30-40+47-1000</f>
        <v>19159</v>
      </c>
      <c r="H63" s="92">
        <f>20000-1766</f>
        <v>18234</v>
      </c>
      <c r="I63" s="92">
        <v>15607</v>
      </c>
      <c r="J63" s="171">
        <f>15607-756</f>
        <v>14851</v>
      </c>
      <c r="K63" s="149"/>
    </row>
    <row r="64" spans="1:11" ht="12.75">
      <c r="A64" s="231"/>
      <c r="B64" s="11">
        <v>61</v>
      </c>
      <c r="C64" s="12"/>
      <c r="D64" s="12">
        <v>3639</v>
      </c>
      <c r="E64" s="81" t="s">
        <v>167</v>
      </c>
      <c r="F64" s="126"/>
      <c r="G64" s="143">
        <v>5000</v>
      </c>
      <c r="H64" s="143">
        <v>2000</v>
      </c>
      <c r="I64" s="143">
        <v>2000</v>
      </c>
      <c r="J64" s="143">
        <v>2000</v>
      </c>
      <c r="K64" s="149"/>
    </row>
    <row r="65" spans="1:10" ht="12.75">
      <c r="A65" s="231"/>
      <c r="B65" s="11">
        <v>62</v>
      </c>
      <c r="C65" s="11"/>
      <c r="D65" s="11">
        <v>3612</v>
      </c>
      <c r="E65" s="210" t="s">
        <v>184</v>
      </c>
      <c r="F65" s="211"/>
      <c r="G65" s="196">
        <f>14615+1162</f>
        <v>15777</v>
      </c>
      <c r="H65" s="196">
        <v>14952</v>
      </c>
      <c r="I65" s="196">
        <v>14952</v>
      </c>
      <c r="J65" s="196">
        <v>14952</v>
      </c>
    </row>
    <row r="66" spans="1:10" ht="12.75">
      <c r="A66" s="231"/>
      <c r="B66" s="11">
        <v>63</v>
      </c>
      <c r="C66" s="11"/>
      <c r="D66" s="11">
        <v>3612</v>
      </c>
      <c r="E66" s="81" t="s">
        <v>216</v>
      </c>
      <c r="F66" s="126"/>
      <c r="G66" s="198"/>
      <c r="H66" s="198"/>
      <c r="I66" s="198"/>
      <c r="J66" s="198"/>
    </row>
    <row r="67" spans="1:10" ht="12.75">
      <c r="A67" s="231"/>
      <c r="B67" s="11">
        <v>64</v>
      </c>
      <c r="C67" s="11"/>
      <c r="D67" s="11">
        <v>3669</v>
      </c>
      <c r="E67" s="212" t="s">
        <v>104</v>
      </c>
      <c r="F67" s="213"/>
      <c r="G67" s="91">
        <v>50</v>
      </c>
      <c r="H67" s="91">
        <v>200</v>
      </c>
      <c r="I67" s="91">
        <v>200</v>
      </c>
      <c r="J67" s="91">
        <v>200</v>
      </c>
    </row>
    <row r="68" spans="1:10" ht="12.75">
      <c r="A68" s="231"/>
      <c r="B68" s="11">
        <v>65</v>
      </c>
      <c r="C68" s="11"/>
      <c r="D68" s="11"/>
      <c r="E68" s="206" t="s">
        <v>65</v>
      </c>
      <c r="F68" s="213"/>
      <c r="G68" s="94">
        <f>SUM(G58:G67)</f>
        <v>42486</v>
      </c>
      <c r="H68" s="94">
        <f>SUM(H58:H67)</f>
        <v>38986</v>
      </c>
      <c r="I68" s="94">
        <f>SUM(I58:I67)</f>
        <v>36359</v>
      </c>
      <c r="J68" s="94">
        <f>SUM(J58:J67)</f>
        <v>36553</v>
      </c>
    </row>
    <row r="69" spans="1:10" ht="12.75">
      <c r="A69" s="231"/>
      <c r="B69" s="11">
        <v>66</v>
      </c>
      <c r="C69" s="11" t="s">
        <v>83</v>
      </c>
      <c r="D69" s="11">
        <v>6171</v>
      </c>
      <c r="E69" s="212" t="s">
        <v>84</v>
      </c>
      <c r="F69" s="213"/>
      <c r="G69" s="91">
        <v>370</v>
      </c>
      <c r="H69" s="92">
        <f>370+130</f>
        <v>500</v>
      </c>
      <c r="I69" s="91">
        <f>370+130</f>
        <v>500</v>
      </c>
      <c r="J69" s="91">
        <f>370+130</f>
        <v>500</v>
      </c>
    </row>
    <row r="70" spans="1:10" ht="12.75">
      <c r="A70" s="231"/>
      <c r="B70" s="11">
        <v>67</v>
      </c>
      <c r="C70" s="11"/>
      <c r="D70" s="11"/>
      <c r="E70" s="206" t="s">
        <v>84</v>
      </c>
      <c r="F70" s="213"/>
      <c r="G70" s="96">
        <f>SUM(G69)</f>
        <v>370</v>
      </c>
      <c r="H70" s="96">
        <f>SUM(H69)</f>
        <v>500</v>
      </c>
      <c r="I70" s="96">
        <f>SUM(I69)</f>
        <v>500</v>
      </c>
      <c r="J70" s="96">
        <f>SUM(J69)</f>
        <v>500</v>
      </c>
    </row>
    <row r="71" spans="1:10" ht="12.75">
      <c r="A71" s="231"/>
      <c r="B71" s="11">
        <v>68</v>
      </c>
      <c r="C71" s="13">
        <v>5363</v>
      </c>
      <c r="D71" s="13">
        <v>2212</v>
      </c>
      <c r="E71" s="212" t="s">
        <v>168</v>
      </c>
      <c r="F71" s="213"/>
      <c r="G71" s="145">
        <v>800</v>
      </c>
      <c r="H71" s="145">
        <v>0</v>
      </c>
      <c r="I71" s="145">
        <v>0</v>
      </c>
      <c r="J71" s="145">
        <v>0</v>
      </c>
    </row>
    <row r="72" spans="1:10" ht="12.75">
      <c r="A72" s="231"/>
      <c r="B72" s="11">
        <v>69</v>
      </c>
      <c r="C72" s="13"/>
      <c r="D72" s="13"/>
      <c r="E72" s="206" t="s">
        <v>169</v>
      </c>
      <c r="F72" s="207"/>
      <c r="G72" s="144">
        <f>SUM(G71)</f>
        <v>800</v>
      </c>
      <c r="H72" s="144">
        <f>SUM(H71)</f>
        <v>0</v>
      </c>
      <c r="I72" s="144">
        <f>SUM(I71)</f>
        <v>0</v>
      </c>
      <c r="J72" s="144">
        <f>SUM(J71)</f>
        <v>0</v>
      </c>
    </row>
    <row r="73" spans="1:10" ht="13.5" thickBot="1">
      <c r="A73" s="232"/>
      <c r="B73" s="15">
        <v>70</v>
      </c>
      <c r="C73" s="15"/>
      <c r="D73" s="15"/>
      <c r="E73" s="208" t="s">
        <v>59</v>
      </c>
      <c r="F73" s="209"/>
      <c r="G73" s="97">
        <f>G4+G6+G14+G22+G29+G43+G46+G48+G52+G68+G70+G57+G72</f>
        <v>89007</v>
      </c>
      <c r="H73" s="97">
        <f>H4+H6+H14+H22+H29+H43+H46+H48+H52+H68+H70+H57+H72</f>
        <v>85828</v>
      </c>
      <c r="I73" s="97">
        <f>I4+I6+I14+I22+I29+I43+I46+I48+I52+I68+I70+I57+I72</f>
        <v>83465</v>
      </c>
      <c r="J73" s="97">
        <f>J4+J6+J14+J22+J29+J43+J46+J48+J52+J68+J70+J57+J72</f>
        <v>83650</v>
      </c>
    </row>
    <row r="74" spans="1:10" ht="12.75" customHeight="1">
      <c r="A74" s="180" t="s">
        <v>99</v>
      </c>
      <c r="B74" s="236">
        <v>71</v>
      </c>
      <c r="C74" s="238"/>
      <c r="D74" s="238"/>
      <c r="E74" s="241" t="s">
        <v>126</v>
      </c>
      <c r="F74" s="242"/>
      <c r="G74" s="203">
        <f>17040+30+40+1650+1000</f>
        <v>19760</v>
      </c>
      <c r="H74" s="203">
        <f>22920+570+9000+300+300</f>
        <v>33090</v>
      </c>
      <c r="I74" s="203">
        <v>34981</v>
      </c>
      <c r="J74" s="247">
        <f>34981+900+85+58</f>
        <v>36024</v>
      </c>
    </row>
    <row r="75" spans="1:10" ht="12.75">
      <c r="A75" s="181"/>
      <c r="B75" s="237"/>
      <c r="C75" s="239"/>
      <c r="D75" s="239"/>
      <c r="E75" s="243"/>
      <c r="F75" s="244"/>
      <c r="G75" s="204"/>
      <c r="H75" s="204"/>
      <c r="I75" s="204"/>
      <c r="J75" s="248"/>
    </row>
    <row r="76" spans="1:10" ht="12.75">
      <c r="A76" s="181"/>
      <c r="B76" s="237"/>
      <c r="C76" s="239"/>
      <c r="D76" s="239"/>
      <c r="E76" s="243"/>
      <c r="F76" s="244"/>
      <c r="G76" s="204"/>
      <c r="H76" s="204"/>
      <c r="I76" s="204"/>
      <c r="J76" s="248"/>
    </row>
    <row r="77" spans="1:10" ht="12.75">
      <c r="A77" s="181"/>
      <c r="B77" s="237"/>
      <c r="C77" s="239"/>
      <c r="D77" s="239"/>
      <c r="E77" s="243"/>
      <c r="F77" s="244"/>
      <c r="G77" s="204"/>
      <c r="H77" s="204"/>
      <c r="I77" s="204"/>
      <c r="J77" s="248"/>
    </row>
    <row r="78" spans="1:10" ht="12.75">
      <c r="A78" s="181"/>
      <c r="B78" s="237"/>
      <c r="C78" s="239"/>
      <c r="D78" s="239"/>
      <c r="E78" s="243"/>
      <c r="F78" s="244"/>
      <c r="G78" s="204"/>
      <c r="H78" s="204"/>
      <c r="I78" s="204"/>
      <c r="J78" s="248"/>
    </row>
    <row r="79" spans="1:10" ht="12.75">
      <c r="A79" s="181"/>
      <c r="B79" s="237"/>
      <c r="C79" s="239"/>
      <c r="D79" s="239"/>
      <c r="E79" s="243"/>
      <c r="F79" s="244"/>
      <c r="G79" s="204"/>
      <c r="H79" s="204"/>
      <c r="I79" s="204"/>
      <c r="J79" s="248"/>
    </row>
    <row r="80" spans="1:10" ht="12.75">
      <c r="A80" s="181"/>
      <c r="B80" s="216"/>
      <c r="C80" s="240"/>
      <c r="D80" s="240"/>
      <c r="E80" s="245"/>
      <c r="F80" s="246"/>
      <c r="G80" s="205"/>
      <c r="H80" s="205"/>
      <c r="I80" s="205"/>
      <c r="J80" s="249"/>
    </row>
    <row r="81" spans="1:10" ht="12.75">
      <c r="A81" s="181"/>
      <c r="B81" s="11">
        <v>72</v>
      </c>
      <c r="C81" s="11"/>
      <c r="D81" s="11"/>
      <c r="E81" s="186"/>
      <c r="F81" s="213"/>
      <c r="G81" s="100"/>
      <c r="H81" s="100"/>
      <c r="I81" s="100"/>
      <c r="J81" s="100"/>
    </row>
    <row r="82" spans="1:10" ht="12.75">
      <c r="A82" s="181"/>
      <c r="B82" s="11">
        <v>73</v>
      </c>
      <c r="C82" s="11"/>
      <c r="D82" s="11"/>
      <c r="E82" s="186"/>
      <c r="F82" s="213"/>
      <c r="G82" s="100"/>
      <c r="H82" s="100"/>
      <c r="I82" s="100"/>
      <c r="J82" s="100"/>
    </row>
    <row r="83" spans="1:10" ht="13.5" thickBot="1">
      <c r="A83" s="229"/>
      <c r="B83" s="15">
        <v>74</v>
      </c>
      <c r="C83" s="15"/>
      <c r="D83" s="15"/>
      <c r="E83" s="235" t="s">
        <v>60</v>
      </c>
      <c r="F83" s="209"/>
      <c r="G83" s="98">
        <f>SUM(G74:G82)</f>
        <v>19760</v>
      </c>
      <c r="H83" s="98">
        <f>SUM(H74:H82)</f>
        <v>33090</v>
      </c>
      <c r="I83" s="98">
        <f>SUM(I74:I82)</f>
        <v>34981</v>
      </c>
      <c r="J83" s="98">
        <f>SUM(J74:J82)</f>
        <v>36024</v>
      </c>
    </row>
    <row r="84" spans="1:10" ht="13.5" thickBot="1">
      <c r="A84" s="56"/>
      <c r="B84" s="57">
        <v>75</v>
      </c>
      <c r="C84" s="57"/>
      <c r="D84" s="57"/>
      <c r="E84" s="233" t="s">
        <v>72</v>
      </c>
      <c r="F84" s="234"/>
      <c r="G84" s="99">
        <f>G73+G83</f>
        <v>108767</v>
      </c>
      <c r="H84" s="99">
        <f>H73+H83</f>
        <v>118918</v>
      </c>
      <c r="I84" s="99">
        <f>I73+I83</f>
        <v>118446</v>
      </c>
      <c r="J84" s="99">
        <f>J73+J83</f>
        <v>119674</v>
      </c>
    </row>
    <row r="85" ht="12.75">
      <c r="F85" s="71"/>
    </row>
    <row r="86" ht="12.75">
      <c r="F86" s="71" t="s">
        <v>102</v>
      </c>
    </row>
  </sheetData>
  <mergeCells count="89">
    <mergeCell ref="J65:J66"/>
    <mergeCell ref="J74:J80"/>
    <mergeCell ref="F1:J1"/>
    <mergeCell ref="E29:F29"/>
    <mergeCell ref="E33:F33"/>
    <mergeCell ref="H65:H66"/>
    <mergeCell ref="H74:H80"/>
    <mergeCell ref="E70:F70"/>
    <mergeCell ref="G65:G66"/>
    <mergeCell ref="G74:G80"/>
    <mergeCell ref="E44:F44"/>
    <mergeCell ref="E46:F46"/>
    <mergeCell ref="E69:F69"/>
    <mergeCell ref="E54:F54"/>
    <mergeCell ref="E50:F50"/>
    <mergeCell ref="E56:F56"/>
    <mergeCell ref="E57:F57"/>
    <mergeCell ref="E59:F59"/>
    <mergeCell ref="E62:F62"/>
    <mergeCell ref="E61:F61"/>
    <mergeCell ref="B74:B80"/>
    <mergeCell ref="C74:C80"/>
    <mergeCell ref="D74:D80"/>
    <mergeCell ref="E74:F80"/>
    <mergeCell ref="E84:F84"/>
    <mergeCell ref="E81:F81"/>
    <mergeCell ref="E83:F83"/>
    <mergeCell ref="E82:F82"/>
    <mergeCell ref="A74:A83"/>
    <mergeCell ref="A3:A73"/>
    <mergeCell ref="E16:F16"/>
    <mergeCell ref="E17:F17"/>
    <mergeCell ref="E18:F18"/>
    <mergeCell ref="E19:F19"/>
    <mergeCell ref="E20:F20"/>
    <mergeCell ref="E11:F11"/>
    <mergeCell ref="E65:F65"/>
    <mergeCell ref="E40:F40"/>
    <mergeCell ref="E23:F23"/>
    <mergeCell ref="E31:F31"/>
    <mergeCell ref="E12:F12"/>
    <mergeCell ref="E13:F13"/>
    <mergeCell ref="E15:F15"/>
    <mergeCell ref="E14:F14"/>
    <mergeCell ref="E22:F22"/>
    <mergeCell ref="E26:F26"/>
    <mergeCell ref="E25:F25"/>
    <mergeCell ref="E24:F24"/>
    <mergeCell ref="A1:E1"/>
    <mergeCell ref="E2:F2"/>
    <mergeCell ref="E9:F9"/>
    <mergeCell ref="E10:F10"/>
    <mergeCell ref="E3:F3"/>
    <mergeCell ref="E6:F6"/>
    <mergeCell ref="E7:F7"/>
    <mergeCell ref="E5:F5"/>
    <mergeCell ref="E4:F4"/>
    <mergeCell ref="E8:F8"/>
    <mergeCell ref="E34:F34"/>
    <mergeCell ref="E41:F41"/>
    <mergeCell ref="E38:F38"/>
    <mergeCell ref="E35:F35"/>
    <mergeCell ref="E39:F39"/>
    <mergeCell ref="E36:F36"/>
    <mergeCell ref="E37:F37"/>
    <mergeCell ref="E53:F53"/>
    <mergeCell ref="E58:F58"/>
    <mergeCell ref="E51:F51"/>
    <mergeCell ref="B27:B28"/>
    <mergeCell ref="C27:C28"/>
    <mergeCell ref="D27:D28"/>
    <mergeCell ref="E27:E28"/>
    <mergeCell ref="E42:F42"/>
    <mergeCell ref="E43:F43"/>
    <mergeCell ref="E45:F45"/>
    <mergeCell ref="E63:F63"/>
    <mergeCell ref="E71:F71"/>
    <mergeCell ref="E67:F67"/>
    <mergeCell ref="E32:F32"/>
    <mergeCell ref="E47:F47"/>
    <mergeCell ref="E68:F68"/>
    <mergeCell ref="E49:F49"/>
    <mergeCell ref="E55:F55"/>
    <mergeCell ref="E52:F52"/>
    <mergeCell ref="E48:F48"/>
    <mergeCell ref="I65:I66"/>
    <mergeCell ref="I74:I80"/>
    <mergeCell ref="E72:F72"/>
    <mergeCell ref="E73:F73"/>
  </mergeCells>
  <printOptions/>
  <pageMargins left="0.3937007874015748" right="0" top="0.3937007874015748" bottom="0" header="0.5118110236220472" footer="0.5118110236220472"/>
  <pageSetup horizontalDpi="600" verticalDpi="600" orientation="portrait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K86"/>
  <sheetViews>
    <sheetView tabSelected="1" zoomScale="75" zoomScaleNormal="75" workbookViewId="0" topLeftCell="A25">
      <selection activeCell="D73" sqref="D73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5.875" style="0" customWidth="1"/>
    <col min="4" max="4" width="46.75390625" style="0" customWidth="1"/>
    <col min="5" max="8" width="16.375" style="0" customWidth="1"/>
  </cols>
  <sheetData>
    <row r="2" spans="1:4" ht="15.75">
      <c r="A2" s="251" t="s">
        <v>214</v>
      </c>
      <c r="B2" s="251"/>
      <c r="C2" s="251"/>
      <c r="D2" s="251"/>
    </row>
    <row r="3" spans="1:4" ht="15.75">
      <c r="A3" s="38"/>
      <c r="B3" s="38"/>
      <c r="C3" s="38"/>
      <c r="D3" s="38"/>
    </row>
    <row r="4" spans="1:8" ht="16.5" thickBot="1">
      <c r="A4" s="38"/>
      <c r="B4" s="38"/>
      <c r="C4" s="38"/>
      <c r="D4" s="38"/>
      <c r="E4" s="199" t="s">
        <v>211</v>
      </c>
      <c r="F4" s="199"/>
      <c r="G4" s="199"/>
      <c r="H4" s="199"/>
    </row>
    <row r="5" spans="1:8" ht="24.75" thickBot="1">
      <c r="A5" s="23" t="s">
        <v>30</v>
      </c>
      <c r="B5" s="20" t="s">
        <v>1</v>
      </c>
      <c r="C5" s="20" t="s">
        <v>0</v>
      </c>
      <c r="D5" s="20" t="s">
        <v>2</v>
      </c>
      <c r="E5" s="108" t="s">
        <v>172</v>
      </c>
      <c r="F5" s="108" t="s">
        <v>198</v>
      </c>
      <c r="G5" s="108" t="s">
        <v>207</v>
      </c>
      <c r="H5" s="108" t="s">
        <v>212</v>
      </c>
    </row>
    <row r="6" spans="1:8" ht="12.75">
      <c r="A6" s="21">
        <v>1</v>
      </c>
      <c r="B6" s="14">
        <v>8115</v>
      </c>
      <c r="C6" s="14"/>
      <c r="D6" s="28" t="s">
        <v>92</v>
      </c>
      <c r="E6" s="147">
        <v>-330</v>
      </c>
      <c r="F6" s="147">
        <v>-330</v>
      </c>
      <c r="G6" s="147">
        <v>-330</v>
      </c>
      <c r="H6" s="147">
        <v>-330</v>
      </c>
    </row>
    <row r="7" spans="1:8" ht="12.75">
      <c r="A7" s="22">
        <v>2</v>
      </c>
      <c r="B7" s="11">
        <v>8115</v>
      </c>
      <c r="C7" s="11"/>
      <c r="D7" s="79" t="s">
        <v>78</v>
      </c>
      <c r="E7" s="54">
        <f>17500-330</f>
        <v>17170</v>
      </c>
      <c r="F7" s="54">
        <f>22000-3088-22+3810</f>
        <v>22700</v>
      </c>
      <c r="G7" s="52">
        <f>22000-3088-22+3810</f>
        <v>22700</v>
      </c>
      <c r="H7" s="52">
        <f>22000-3088-22+3810</f>
        <v>22700</v>
      </c>
    </row>
    <row r="8" spans="1:8" ht="12.75">
      <c r="A8" s="22">
        <v>3</v>
      </c>
      <c r="B8" s="11">
        <v>8115</v>
      </c>
      <c r="C8" s="11"/>
      <c r="D8" s="2" t="s">
        <v>121</v>
      </c>
      <c r="E8" s="52">
        <v>1000</v>
      </c>
      <c r="F8" s="52">
        <v>3130</v>
      </c>
      <c r="G8" s="52">
        <v>3130</v>
      </c>
      <c r="H8" s="52">
        <v>3130</v>
      </c>
    </row>
    <row r="9" spans="1:8" ht="12.75">
      <c r="A9" s="22">
        <v>4</v>
      </c>
      <c r="B9" s="11">
        <v>8115</v>
      </c>
      <c r="C9" s="2"/>
      <c r="D9" s="2" t="s">
        <v>118</v>
      </c>
      <c r="E9" s="52">
        <v>0</v>
      </c>
      <c r="F9" s="52">
        <v>0</v>
      </c>
      <c r="G9" s="52">
        <v>0</v>
      </c>
      <c r="H9" s="52">
        <v>0</v>
      </c>
    </row>
    <row r="10" spans="1:8" s="76" customFormat="1" ht="12.75" customHeight="1">
      <c r="A10" s="72">
        <v>5</v>
      </c>
      <c r="B10" s="73">
        <v>8115</v>
      </c>
      <c r="C10" s="74"/>
      <c r="D10" s="75" t="s">
        <v>119</v>
      </c>
      <c r="E10" s="45">
        <v>0</v>
      </c>
      <c r="F10" s="45">
        <v>0</v>
      </c>
      <c r="G10" s="45">
        <v>0</v>
      </c>
      <c r="H10" s="45">
        <v>0</v>
      </c>
    </row>
    <row r="11" spans="1:8" ht="12.75">
      <c r="A11" s="22">
        <v>6</v>
      </c>
      <c r="B11" s="11">
        <v>8115</v>
      </c>
      <c r="C11" s="2"/>
      <c r="D11" s="4" t="s">
        <v>185</v>
      </c>
      <c r="E11" s="52">
        <v>-370</v>
      </c>
      <c r="F11" s="52">
        <v>-1200</v>
      </c>
      <c r="G11" s="52">
        <v>-1200</v>
      </c>
      <c r="H11" s="52">
        <v>-1200</v>
      </c>
    </row>
    <row r="12" spans="1:8" ht="12.75">
      <c r="A12" s="22">
        <v>7</v>
      </c>
      <c r="B12" s="11">
        <v>8115</v>
      </c>
      <c r="C12" s="2"/>
      <c r="D12" s="2" t="s">
        <v>150</v>
      </c>
      <c r="E12" s="52">
        <f>-400+400</f>
        <v>0</v>
      </c>
      <c r="F12" s="52">
        <f>-400+400</f>
        <v>0</v>
      </c>
      <c r="G12" s="52">
        <f>-400+400</f>
        <v>0</v>
      </c>
      <c r="H12" s="52">
        <f>-400+400</f>
        <v>0</v>
      </c>
    </row>
    <row r="13" spans="1:8" ht="12.75">
      <c r="A13" s="22">
        <v>8</v>
      </c>
      <c r="B13" s="11">
        <v>8115</v>
      </c>
      <c r="C13" s="2"/>
      <c r="D13" s="141" t="s">
        <v>201</v>
      </c>
      <c r="E13" s="140">
        <v>-11740</v>
      </c>
      <c r="F13" s="162">
        <v>-14240</v>
      </c>
      <c r="G13" s="140">
        <v>-14240</v>
      </c>
      <c r="H13" s="140">
        <v>-14240</v>
      </c>
    </row>
    <row r="14" spans="1:8" ht="12.75">
      <c r="A14" s="22">
        <v>9</v>
      </c>
      <c r="B14" s="11">
        <v>8115</v>
      </c>
      <c r="C14" s="2"/>
      <c r="D14" s="80" t="s">
        <v>197</v>
      </c>
      <c r="E14" s="52">
        <v>-670</v>
      </c>
      <c r="F14" s="54">
        <f>-410+300</f>
        <v>-110</v>
      </c>
      <c r="G14" s="52">
        <f>-410+300</f>
        <v>-110</v>
      </c>
      <c r="H14" s="174">
        <f>-410+300+400-400</f>
        <v>-110</v>
      </c>
    </row>
    <row r="15" spans="1:8" ht="12.75">
      <c r="A15" s="22">
        <v>10</v>
      </c>
      <c r="B15" s="11">
        <v>8124</v>
      </c>
      <c r="C15" s="2"/>
      <c r="D15" s="2" t="s">
        <v>133</v>
      </c>
      <c r="E15" s="52">
        <v>-3245</v>
      </c>
      <c r="F15" s="52">
        <v>-3245</v>
      </c>
      <c r="G15" s="52">
        <v>-3245</v>
      </c>
      <c r="H15" s="52">
        <v>-3245</v>
      </c>
    </row>
    <row r="16" spans="1:8" ht="12.75">
      <c r="A16" s="22">
        <v>11</v>
      </c>
      <c r="B16" s="11">
        <v>8115</v>
      </c>
      <c r="C16" s="2"/>
      <c r="D16" s="2" t="s">
        <v>179</v>
      </c>
      <c r="E16" s="52">
        <v>-200</v>
      </c>
      <c r="F16" s="52">
        <v>-200</v>
      </c>
      <c r="G16" s="52">
        <v>-200</v>
      </c>
      <c r="H16" s="174">
        <f>-200+550-550</f>
        <v>-200</v>
      </c>
    </row>
    <row r="17" spans="1:8" ht="12.75">
      <c r="A17" s="22">
        <v>12</v>
      </c>
      <c r="B17" s="11">
        <v>8124</v>
      </c>
      <c r="C17" s="2"/>
      <c r="D17" s="2" t="s">
        <v>134</v>
      </c>
      <c r="E17" s="52">
        <v>-1061</v>
      </c>
      <c r="F17" s="52">
        <v>-1061</v>
      </c>
      <c r="G17" s="52">
        <v>-1061</v>
      </c>
      <c r="H17" s="52">
        <v>-1061</v>
      </c>
    </row>
    <row r="18" spans="1:8" ht="12.75">
      <c r="A18" s="22">
        <v>13</v>
      </c>
      <c r="B18" s="11">
        <v>8113</v>
      </c>
      <c r="C18" s="2"/>
      <c r="D18" s="2" t="s">
        <v>152</v>
      </c>
      <c r="E18" s="52">
        <v>0</v>
      </c>
      <c r="F18" s="52">
        <v>0</v>
      </c>
      <c r="G18" s="52">
        <v>0</v>
      </c>
      <c r="H18" s="52">
        <v>0</v>
      </c>
    </row>
    <row r="19" spans="1:8" ht="12.75">
      <c r="A19" s="22">
        <v>14</v>
      </c>
      <c r="B19" s="11">
        <v>8114</v>
      </c>
      <c r="C19" s="2"/>
      <c r="D19" s="2" t="s">
        <v>153</v>
      </c>
      <c r="E19" s="52">
        <v>0</v>
      </c>
      <c r="F19" s="52">
        <v>0</v>
      </c>
      <c r="G19" s="52">
        <v>0</v>
      </c>
      <c r="H19" s="52">
        <v>0</v>
      </c>
    </row>
    <row r="20" spans="1:8" ht="12.75">
      <c r="A20" s="22">
        <v>15</v>
      </c>
      <c r="B20" s="11"/>
      <c r="C20" s="2"/>
      <c r="D20" s="2"/>
      <c r="E20" s="52"/>
      <c r="F20" s="52"/>
      <c r="G20" s="52"/>
      <c r="H20" s="52"/>
    </row>
    <row r="21" spans="1:8" ht="12.75">
      <c r="A21" s="22">
        <v>16</v>
      </c>
      <c r="B21" s="11">
        <v>8124</v>
      </c>
      <c r="C21" s="2"/>
      <c r="D21" s="2" t="s">
        <v>123</v>
      </c>
      <c r="E21" s="52">
        <v>-374</v>
      </c>
      <c r="F21" s="52">
        <v>0</v>
      </c>
      <c r="G21" s="52">
        <v>0</v>
      </c>
      <c r="H21" s="52">
        <v>0</v>
      </c>
    </row>
    <row r="22" spans="1:8" ht="12.75">
      <c r="A22" s="22">
        <v>17</v>
      </c>
      <c r="B22" s="11">
        <v>8124</v>
      </c>
      <c r="C22" s="2"/>
      <c r="D22" s="2" t="s">
        <v>132</v>
      </c>
      <c r="E22" s="52">
        <v>-1044</v>
      </c>
      <c r="F22" s="52">
        <v>-1044</v>
      </c>
      <c r="G22" s="52">
        <v>-1044</v>
      </c>
      <c r="H22" s="52">
        <v>-1044</v>
      </c>
    </row>
    <row r="23" spans="1:8" ht="12.75">
      <c r="A23" s="22">
        <v>18</v>
      </c>
      <c r="B23" s="11"/>
      <c r="C23" s="2"/>
      <c r="D23" s="2"/>
      <c r="E23" s="26"/>
      <c r="F23" s="26"/>
      <c r="G23" s="26"/>
      <c r="H23" s="26"/>
    </row>
    <row r="24" spans="1:8" ht="12.75">
      <c r="A24" s="112">
        <v>19</v>
      </c>
      <c r="B24" s="13"/>
      <c r="C24" s="113"/>
      <c r="D24" s="113"/>
      <c r="E24" s="131"/>
      <c r="F24" s="131"/>
      <c r="G24" s="131"/>
      <c r="H24" s="131"/>
    </row>
    <row r="25" spans="1:8" ht="13.5" thickBot="1">
      <c r="A25" s="46">
        <v>20</v>
      </c>
      <c r="B25" s="15"/>
      <c r="C25" s="47"/>
      <c r="D25" s="47"/>
      <c r="E25" s="34"/>
      <c r="F25" s="34"/>
      <c r="G25" s="34"/>
      <c r="H25" s="34"/>
    </row>
    <row r="26" spans="1:8" ht="13.5" thickBot="1">
      <c r="A26" s="23">
        <v>21</v>
      </c>
      <c r="B26" s="20"/>
      <c r="C26" s="18"/>
      <c r="D26" s="19" t="s">
        <v>77</v>
      </c>
      <c r="E26" s="48">
        <f>SUM(E6:E25)</f>
        <v>-864</v>
      </c>
      <c r="F26" s="48">
        <f>SUM(F6:F25)</f>
        <v>4400</v>
      </c>
      <c r="G26" s="48">
        <f>SUM(G6:G25)</f>
        <v>4400</v>
      </c>
      <c r="H26" s="48">
        <f>SUM(H6:H25)</f>
        <v>4400</v>
      </c>
    </row>
    <row r="28" ht="13.5" thickBot="1"/>
    <row r="29" spans="4:8" ht="12.75">
      <c r="D29" s="29" t="s">
        <v>62</v>
      </c>
      <c r="E29" s="30">
        <f>'příjmy 2015'!H87</f>
        <v>97891</v>
      </c>
      <c r="F29" s="30">
        <f>'příjmy 2015'!I87</f>
        <v>100278</v>
      </c>
      <c r="G29" s="30">
        <f>'příjmy 2015'!J87</f>
        <v>99806</v>
      </c>
      <c r="H29" s="30">
        <f>'příjmy 2015'!K87</f>
        <v>101034</v>
      </c>
    </row>
    <row r="30" spans="4:8" ht="12.75">
      <c r="D30" s="31" t="s">
        <v>63</v>
      </c>
      <c r="E30" s="32">
        <f>'výdaje 2015'!G84</f>
        <v>108767</v>
      </c>
      <c r="F30" s="32">
        <f>'výdaje 2015'!H84</f>
        <v>118918</v>
      </c>
      <c r="G30" s="32">
        <f>'výdaje 2015'!I84</f>
        <v>118446</v>
      </c>
      <c r="H30" s="32">
        <f>'výdaje 2015'!J84</f>
        <v>119674</v>
      </c>
    </row>
    <row r="31" spans="4:8" ht="12.75">
      <c r="D31" s="31" t="s">
        <v>82</v>
      </c>
      <c r="E31" s="26">
        <f>E29-E30</f>
        <v>-10876</v>
      </c>
      <c r="F31" s="26">
        <f>F29-F30</f>
        <v>-18640</v>
      </c>
      <c r="G31" s="26">
        <f>G29-G30</f>
        <v>-18640</v>
      </c>
      <c r="H31" s="26">
        <f>H29-H30</f>
        <v>-18640</v>
      </c>
    </row>
    <row r="32" spans="4:8" ht="13.5" thickBot="1">
      <c r="D32" s="33" t="s">
        <v>64</v>
      </c>
      <c r="E32" s="34">
        <f>E26</f>
        <v>-864</v>
      </c>
      <c r="F32" s="34">
        <f>F26</f>
        <v>4400</v>
      </c>
      <c r="G32" s="34">
        <f>G26</f>
        <v>4400</v>
      </c>
      <c r="H32" s="34">
        <f>H26</f>
        <v>4400</v>
      </c>
    </row>
    <row r="35" spans="4:8" ht="12.75">
      <c r="D35" s="166" t="s">
        <v>194</v>
      </c>
      <c r="E35">
        <f>E31+E32</f>
        <v>-11740</v>
      </c>
      <c r="F35">
        <f>F31+F32</f>
        <v>-14240</v>
      </c>
      <c r="G35">
        <f>G31+G32</f>
        <v>-14240</v>
      </c>
      <c r="H35">
        <f>H31+H32</f>
        <v>-14240</v>
      </c>
    </row>
    <row r="38" spans="1:11" s="101" customFormat="1" ht="14.25">
      <c r="A38" s="1"/>
      <c r="B38" s="110"/>
      <c r="D38" s="163" t="s">
        <v>193</v>
      </c>
      <c r="E38" s="142">
        <v>11740</v>
      </c>
      <c r="F38" s="142">
        <v>0</v>
      </c>
      <c r="G38" s="142">
        <v>0</v>
      </c>
      <c r="H38" s="142">
        <v>0</v>
      </c>
      <c r="K38" s="167"/>
    </row>
    <row r="39" spans="1:8" s="101" customFormat="1" ht="15">
      <c r="A39" s="1"/>
      <c r="B39" s="1"/>
      <c r="D39" s="164"/>
      <c r="E39" s="10"/>
      <c r="F39" s="10"/>
      <c r="G39" s="10"/>
      <c r="H39" s="10"/>
    </row>
    <row r="40" spans="1:8" s="101" customFormat="1" ht="12.75">
      <c r="A40" s="106"/>
      <c r="B40" s="106"/>
      <c r="C40" s="106"/>
      <c r="D40" s="165" t="s">
        <v>173</v>
      </c>
      <c r="E40" s="146">
        <f>SUM(E35:E39)</f>
        <v>0</v>
      </c>
      <c r="F40" s="146">
        <f>SUM(F35:F39)</f>
        <v>-14240</v>
      </c>
      <c r="G40" s="146">
        <f>SUM(G35:G39)</f>
        <v>-14240</v>
      </c>
      <c r="H40" s="146">
        <f>SUM(H35:H39)</f>
        <v>-14240</v>
      </c>
    </row>
    <row r="41" spans="1:8" s="101" customFormat="1" ht="12.75" customHeight="1">
      <c r="A41" s="103"/>
      <c r="B41" s="130"/>
      <c r="C41" s="132"/>
      <c r="D41" s="139"/>
      <c r="E41" s="109"/>
      <c r="F41" s="109"/>
      <c r="G41" s="109"/>
      <c r="H41" s="109"/>
    </row>
    <row r="42" spans="1:8" s="101" customFormat="1" ht="14.25">
      <c r="A42" s="103"/>
      <c r="B42" s="134"/>
      <c r="C42" s="132"/>
      <c r="D42" s="132"/>
      <c r="E42" s="109"/>
      <c r="F42" s="109"/>
      <c r="G42" s="109"/>
      <c r="H42" s="109"/>
    </row>
    <row r="43" spans="1:8" s="101" customFormat="1" ht="14.25">
      <c r="A43" s="104"/>
      <c r="B43" s="135"/>
      <c r="C43" s="109"/>
      <c r="D43" s="136"/>
      <c r="E43" s="109"/>
      <c r="F43" s="109"/>
      <c r="G43" s="109"/>
      <c r="H43" s="109"/>
    </row>
    <row r="44" spans="1:8" s="101" customFormat="1" ht="14.25">
      <c r="A44" s="104"/>
      <c r="B44" s="135"/>
      <c r="C44" s="137"/>
      <c r="D44" s="132"/>
      <c r="E44" s="109"/>
      <c r="F44" s="109"/>
      <c r="G44" s="109"/>
      <c r="H44" s="109"/>
    </row>
    <row r="45" spans="1:8" s="101" customFormat="1" ht="15">
      <c r="A45" s="104"/>
      <c r="B45" s="130"/>
      <c r="C45" s="109"/>
      <c r="D45" s="109"/>
      <c r="E45" s="109"/>
      <c r="F45" s="109"/>
      <c r="G45" s="109"/>
      <c r="H45" s="109"/>
    </row>
    <row r="46" spans="1:7" s="101" customFormat="1" ht="14.25" customHeight="1">
      <c r="A46" s="255" t="s">
        <v>191</v>
      </c>
      <c r="B46" s="256"/>
      <c r="C46" s="256"/>
      <c r="D46" s="256"/>
      <c r="E46" s="256"/>
      <c r="F46" s="256"/>
      <c r="G46" s="102"/>
    </row>
    <row r="47" spans="1:8" s="101" customFormat="1" ht="15.75" thickBot="1">
      <c r="A47" s="104"/>
      <c r="B47" s="130"/>
      <c r="C47" s="109"/>
      <c r="D47" s="132"/>
      <c r="E47" s="109"/>
      <c r="F47" s="109"/>
      <c r="G47" s="109"/>
      <c r="H47" s="109"/>
    </row>
    <row r="48" spans="1:8" s="101" customFormat="1" ht="15.75" thickBot="1">
      <c r="A48" s="104"/>
      <c r="B48" s="130"/>
      <c r="C48" s="109"/>
      <c r="D48" s="155"/>
      <c r="E48" s="156" t="s">
        <v>187</v>
      </c>
      <c r="F48" s="159" t="s">
        <v>188</v>
      </c>
      <c r="G48" s="168"/>
      <c r="H48" s="109"/>
    </row>
    <row r="49" spans="1:8" s="101" customFormat="1" ht="14.25">
      <c r="A49" s="104"/>
      <c r="B49" s="133"/>
      <c r="C49" s="109"/>
      <c r="D49" s="157" t="s">
        <v>186</v>
      </c>
      <c r="E49" s="158">
        <v>525</v>
      </c>
      <c r="F49" s="160">
        <v>2975</v>
      </c>
      <c r="G49" s="168"/>
      <c r="H49" s="109"/>
    </row>
    <row r="50" spans="1:8" s="101" customFormat="1" ht="13.5" thickBot="1">
      <c r="A50" s="104"/>
      <c r="B50" s="104"/>
      <c r="C50" s="105"/>
      <c r="D50" s="153" t="s">
        <v>189</v>
      </c>
      <c r="E50" s="9">
        <v>525</v>
      </c>
      <c r="F50" s="161">
        <v>2975</v>
      </c>
      <c r="G50" s="168"/>
      <c r="H50" s="10"/>
    </row>
    <row r="51" spans="1:7" s="101" customFormat="1" ht="13.5" thickBot="1">
      <c r="A51" s="104"/>
      <c r="B51" s="104"/>
      <c r="C51" s="105"/>
      <c r="D51" s="154" t="s">
        <v>190</v>
      </c>
      <c r="E51" s="156">
        <f>SUM(E49:E50)</f>
        <v>1050</v>
      </c>
      <c r="F51" s="159">
        <f>SUM(F49:F50)</f>
        <v>5950</v>
      </c>
      <c r="G51" s="168"/>
    </row>
    <row r="52" spans="1:4" s="101" customFormat="1" ht="12.75">
      <c r="A52" s="104"/>
      <c r="B52" s="104"/>
      <c r="C52" s="105"/>
      <c r="D52" s="105"/>
    </row>
    <row r="53" spans="1:4" s="101" customFormat="1" ht="12.75">
      <c r="A53" s="104"/>
      <c r="B53" s="104"/>
      <c r="C53" s="105"/>
      <c r="D53" s="105"/>
    </row>
    <row r="54" spans="1:4" s="101" customFormat="1" ht="12.75">
      <c r="A54" s="104"/>
      <c r="B54" s="104"/>
      <c r="C54" s="105"/>
      <c r="D54" s="105"/>
    </row>
    <row r="55" spans="1:7" s="101" customFormat="1" ht="12.75">
      <c r="A55" s="255" t="s">
        <v>192</v>
      </c>
      <c r="B55" s="256"/>
      <c r="C55" s="256"/>
      <c r="D55" s="256"/>
      <c r="E55" s="256"/>
      <c r="F55" s="256"/>
      <c r="G55" s="102"/>
    </row>
    <row r="56" spans="1:4" s="101" customFormat="1" ht="12.75">
      <c r="A56" s="104"/>
      <c r="B56" s="107"/>
      <c r="C56" s="107"/>
      <c r="D56" s="107"/>
    </row>
    <row r="57" spans="1:8" s="101" customFormat="1" ht="12.75">
      <c r="A57" s="104"/>
      <c r="B57" s="107"/>
      <c r="C57" s="107"/>
      <c r="D57" s="129" t="s">
        <v>196</v>
      </c>
      <c r="H57" s="135">
        <v>1000</v>
      </c>
    </row>
    <row r="58" spans="1:8" s="101" customFormat="1" ht="12.75">
      <c r="A58" s="104"/>
      <c r="B58" s="107"/>
      <c r="C58" s="107"/>
      <c r="D58" s="129" t="s">
        <v>195</v>
      </c>
      <c r="H58" s="135">
        <v>7290</v>
      </c>
    </row>
    <row r="59" spans="1:4" s="101" customFormat="1" ht="12.75">
      <c r="A59" s="104"/>
      <c r="B59" s="107"/>
      <c r="C59" s="107"/>
      <c r="D59" s="107"/>
    </row>
    <row r="60" spans="1:4" s="101" customFormat="1" ht="12.75">
      <c r="A60" s="104"/>
      <c r="B60" s="107"/>
      <c r="C60" s="107"/>
      <c r="D60" s="107"/>
    </row>
    <row r="61" spans="1:4" s="101" customFormat="1" ht="12.75">
      <c r="A61" s="104"/>
      <c r="B61" s="107"/>
      <c r="C61" s="107"/>
      <c r="D61" s="107"/>
    </row>
    <row r="62" spans="1:4" s="101" customFormat="1" ht="12.75">
      <c r="A62" s="104"/>
      <c r="B62" s="107"/>
      <c r="C62" s="107"/>
      <c r="D62" s="107"/>
    </row>
    <row r="63" spans="1:4" s="101" customFormat="1" ht="12.75">
      <c r="A63" s="104"/>
      <c r="B63" s="104"/>
      <c r="C63" s="105"/>
      <c r="D63" s="105"/>
    </row>
    <row r="64" spans="1:5" s="101" customFormat="1" ht="12.75">
      <c r="A64" s="104"/>
      <c r="B64" s="104"/>
      <c r="C64" s="105"/>
      <c r="D64" s="105"/>
      <c r="E64" s="1" t="s">
        <v>170</v>
      </c>
    </row>
    <row r="65" spans="1:5" s="101" customFormat="1" ht="12.75">
      <c r="A65" s="104"/>
      <c r="B65" s="104"/>
      <c r="C65" s="105"/>
      <c r="D65" s="105"/>
      <c r="E65" s="1" t="s">
        <v>171</v>
      </c>
    </row>
    <row r="66" spans="1:5" s="101" customFormat="1" ht="12" customHeight="1">
      <c r="A66" s="104"/>
      <c r="B66" s="104"/>
      <c r="C66" s="105"/>
      <c r="D66" s="105"/>
      <c r="E66" s="1"/>
    </row>
    <row r="67" spans="1:4" s="101" customFormat="1" ht="12" customHeight="1">
      <c r="A67" s="1"/>
      <c r="B67" s="1"/>
      <c r="D67" s="114"/>
    </row>
    <row r="68" spans="1:2" s="101" customFormat="1" ht="12" customHeight="1">
      <c r="A68" s="1"/>
      <c r="B68" s="1"/>
    </row>
    <row r="69" spans="1:2" s="101" customFormat="1" ht="12" customHeight="1">
      <c r="A69" s="1"/>
      <c r="B69" s="1"/>
    </row>
    <row r="70" spans="1:2" s="101" customFormat="1" ht="12.75">
      <c r="A70" s="1"/>
      <c r="B70" s="1"/>
    </row>
    <row r="71" spans="1:4" s="101" customFormat="1" ht="12.75">
      <c r="A71" s="1"/>
      <c r="B71" s="102"/>
      <c r="C71" s="102"/>
      <c r="D71" s="102"/>
    </row>
    <row r="72" spans="1:4" s="101" customFormat="1" ht="12.75">
      <c r="A72" s="1"/>
      <c r="B72" s="102"/>
      <c r="C72" s="102"/>
      <c r="D72" s="82" t="s">
        <v>218</v>
      </c>
    </row>
    <row r="73" spans="1:4" s="101" customFormat="1" ht="12.75">
      <c r="A73" s="1"/>
      <c r="B73" s="102"/>
      <c r="C73" s="102"/>
      <c r="D73" s="82"/>
    </row>
    <row r="75" spans="1:7" ht="12.75">
      <c r="A75" s="252" t="s">
        <v>141</v>
      </c>
      <c r="B75" s="253"/>
      <c r="C75" s="253"/>
      <c r="D75" s="253"/>
      <c r="E75" s="254"/>
      <c r="F75" s="254"/>
      <c r="G75" s="101"/>
    </row>
    <row r="77" ht="12.75">
      <c r="D77" s="82"/>
    </row>
    <row r="78" ht="12.75">
      <c r="B78" s="27"/>
    </row>
    <row r="79" ht="12.75">
      <c r="D79" s="55"/>
    </row>
    <row r="80" ht="12.75">
      <c r="D80" s="55"/>
    </row>
    <row r="81" ht="12.75">
      <c r="D81" s="55"/>
    </row>
    <row r="82" ht="12.75">
      <c r="D82" s="55"/>
    </row>
    <row r="83" ht="12.75">
      <c r="D83" s="55"/>
    </row>
    <row r="86" ht="12.75">
      <c r="D86" s="55"/>
    </row>
  </sheetData>
  <mergeCells count="5">
    <mergeCell ref="A2:D2"/>
    <mergeCell ref="A75:F75"/>
    <mergeCell ref="A46:F46"/>
    <mergeCell ref="A55:F55"/>
    <mergeCell ref="E4:H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hfoved</cp:lastModifiedBy>
  <cp:lastPrinted>2015-04-14T07:03:57Z</cp:lastPrinted>
  <dcterms:created xsi:type="dcterms:W3CDTF">2003-01-03T12:32:00Z</dcterms:created>
  <dcterms:modified xsi:type="dcterms:W3CDTF">2015-09-01T10:47:56Z</dcterms:modified>
  <cp:category/>
  <cp:version/>
  <cp:contentType/>
  <cp:contentStatus/>
</cp:coreProperties>
</file>