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<sst xmlns="http://schemas.openxmlformats.org/spreadsheetml/2006/main" count="237" uniqueCount="211">
  <si>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</si>
  <si>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</si>
  <si>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</si>
  <si>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</si>
  <si>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</si>
  <si>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</si>
  <si>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</si>
  <si>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</si>
  <si>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</si>
  <si>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</si>
  <si>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</si>
  <si>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</si>
  <si>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</si>
  <si>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</si>
  <si>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</si>
  <si>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</si>
  <si>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</si>
  <si>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</si>
  <si>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</si>
  <si>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</si>
  <si>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</si>
  <si>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</si>
  <si>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</si>
  <si>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</si>
  <si>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</si>
  <si>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</si>
  <si>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</si>
  <si>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</si>
  <si>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</si>
  <si>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</si>
  <si>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</si>
  <si>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</si>
  <si>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</si>
  <si>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</si>
  <si>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</si>
  <si>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</si>
  <si>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</si>
  <si>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</si>
  <si>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</si>
  <si>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</si>
  <si>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</si>
  <si>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</si>
  <si>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</si>
  <si>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</si>
  <si>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</si>
  <si>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</si>
  <si>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</si>
  <si>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</si>
  <si>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</si>
  <si>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</si>
  <si>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</si>
  <si>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</si>
  <si>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</si>
  <si>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</si>
  <si>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</si>
  <si>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</si>
  <si>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</si>
  <si>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</si>
  <si>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</si>
  <si>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</si>
  <si>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</si>
  <si>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</si>
  <si>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</si>
  <si>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</si>
  <si>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</si>
  <si>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</si>
  <si>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</si>
  <si>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</si>
  <si>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</si>
  <si>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</si>
  <si>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</si>
  <si>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</si>
  <si>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</si>
  <si>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</si>
  <si>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</si>
  <si>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</si>
  <si>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</si>
  <si>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</si>
  <si>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</si>
  <si>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</si>
  <si>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</si>
  <si>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</si>
  <si>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</si>
  <si>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</si>
  <si>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</si>
  <si>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</si>
  <si>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</si>
  <si>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</si>
  <si>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</si>
  <si>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</si>
  <si>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</si>
  <si>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</si>
  <si>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</si>
  <si>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</si>
  <si>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</si>
  <si>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</si>
  <si>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</si>
  <si>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</si>
  <si>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</si>
  <si>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</si>
  <si>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</si>
  <si>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</si>
  <si>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</si>
  <si>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</si>
  <si>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</si>
  <si>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</si>
  <si>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</si>
  <si>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</si>
  <si>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</si>
  <si>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</si>
  <si>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</si>
  <si>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</si>
  <si>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</si>
  <si>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</si>
  <si>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</si>
  <si>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</si>
  <si>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</si>
  <si>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</si>
  <si>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</si>
  <si>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</si>
  <si>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</si>
  <si>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</si>
  <si>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</si>
  <si>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</si>
  <si>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</si>
  <si>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</si>
  <si>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</si>
  <si>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</si>
  <si>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</si>
  <si>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</si>
  <si>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</si>
  <si>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</si>
  <si>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</si>
  <si>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</si>
  <si>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</si>
  <si>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</si>
  <si>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</si>
  <si>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</si>
  <si>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</si>
  <si>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</si>
  <si>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</si>
  <si>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</si>
  <si>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</si>
  <si>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</si>
  <si>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</si>
  <si>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</si>
  <si>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</si>
  <si>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</si>
  <si>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</si>
  <si>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</si>
  <si>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</si>
  <si>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</si>
  <si>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</si>
  <si>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</si>
  <si>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</si>
  <si>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</si>
  <si>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</si>
  <si>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</si>
  <si>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</si>
  <si>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</si>
  <si>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</si>
  <si>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</si>
  <si>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</si>
  <si>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</si>
  <si>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</si>
  <si>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</si>
  <si>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</si>
  <si>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</si>
  <si>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</si>
  <si>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</si>
  <si>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</si>
  <si>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</si>
  <si>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povodně - pomoc obcím</t>
  </si>
  <si>
    <t xml:space="preserve">dotace sociální služby MPSV, KÚLK  </t>
  </si>
  <si>
    <t xml:space="preserve">prodej nemovitostí </t>
  </si>
  <si>
    <t>dotace KÚLK - hasiči, povodně 13</t>
  </si>
  <si>
    <t>dotace KÚLK - dopr. vých.</t>
  </si>
  <si>
    <t>SFŽP, ERDF - dotace hřbitov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</si>
  <si>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</si>
  <si>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</si>
  <si>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</si>
  <si>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</si>
  <si>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</si>
  <si>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</si>
  <si>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</si>
  <si>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</si>
  <si>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</si>
  <si>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</si>
  <si>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</si>
  <si>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</si>
  <si>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</si>
  <si>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</si>
  <si>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</si>
  <si>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</si>
  <si>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</si>
  <si>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</si>
  <si>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</si>
  <si>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dotace volba prezidenta, volby EU</t>
  </si>
  <si>
    <t>hasiči - muzeum /vstupné/,dary,plnění poj.</t>
  </si>
  <si>
    <t>dotace MMR - Luční ul.</t>
  </si>
  <si>
    <t>volby do parlamentu EU</t>
  </si>
  <si>
    <t>3. změna rozpočtu 2014</t>
  </si>
  <si>
    <t>ostatní příjmy, věcná břemena</t>
  </si>
  <si>
    <t xml:space="preserve">fond voda </t>
  </si>
  <si>
    <r>
      <t>fond oprav obecních bytů (1000+</t>
    </r>
    <r>
      <rPr>
        <sz val="9"/>
        <color indexed="10"/>
        <rFont val="Arial CE"/>
        <family val="2"/>
      </rPr>
      <t>1830</t>
    </r>
    <r>
      <rPr>
        <sz val="9"/>
        <rFont val="Arial CE"/>
        <family val="2"/>
      </rPr>
      <t>-2325)</t>
    </r>
  </si>
  <si>
    <t xml:space="preserve">Příjmy - 4. změna rozpočtu 2014  </t>
  </si>
  <si>
    <t>4. změna rozpočtu 2014</t>
  </si>
  <si>
    <t>ZM 6.10.2014</t>
  </si>
  <si>
    <t xml:space="preserve">Výdaje - 4. změna rozpočtu 2014 </t>
  </si>
  <si>
    <t>Financování - 4. změna rozpočtu 2014</t>
  </si>
  <si>
    <t>předkládá: HFO 22.9.2014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</si>
</sst>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12" fillId="0" borderId="39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3" xfId="0" applyBorder="1" applyAlignment="1">
      <alignment/>
    </xf>
    <xf numFmtId="0" fontId="5" fillId="0" borderId="22" xfId="0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34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R25" sqref="R2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81" t="s">
        <v>205</v>
      </c>
      <c r="B2" s="182"/>
      <c r="C2" s="182"/>
      <c r="D2" s="182"/>
      <c r="E2" s="182"/>
      <c r="F2" s="182"/>
      <c r="G2" s="183"/>
      <c r="H2" s="176" t="s">
        <v>207</v>
      </c>
      <c r="I2" s="177"/>
      <c r="J2" s="177"/>
      <c r="K2" s="177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166</v>
      </c>
      <c r="I3" s="79" t="s">
        <v>192</v>
      </c>
      <c r="J3" s="79" t="s">
        <v>201</v>
      </c>
      <c r="K3" s="79" t="s">
        <v>206</v>
      </c>
    </row>
    <row r="4" spans="1:11" ht="14.25" customHeight="1">
      <c r="A4" s="178" t="s">
        <v>40</v>
      </c>
      <c r="B4" s="161" t="s">
        <v>39</v>
      </c>
      <c r="C4" s="165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21">
        <v>10000</v>
      </c>
    </row>
    <row r="5" spans="1:11" ht="12.75">
      <c r="A5" s="179"/>
      <c r="B5" s="162"/>
      <c r="C5" s="164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79"/>
      <c r="B6" s="162"/>
      <c r="C6" s="164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79"/>
      <c r="B7" s="162"/>
      <c r="C7" s="164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79"/>
      <c r="B8" s="162"/>
      <c r="C8" s="164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79"/>
      <c r="B9" s="162"/>
      <c r="C9" s="164"/>
      <c r="D9" s="122">
        <v>6</v>
      </c>
      <c r="E9" s="78" t="s">
        <v>165</v>
      </c>
      <c r="F9" s="11"/>
      <c r="G9" s="2" t="s">
        <v>182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79"/>
      <c r="B10" s="162"/>
      <c r="C10" s="164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f>2000+100</f>
        <v>2100</v>
      </c>
      <c r="K10" s="42">
        <f>2000+100</f>
        <v>2100</v>
      </c>
    </row>
    <row r="11" spans="1:11" ht="12.75">
      <c r="A11" s="179"/>
      <c r="B11" s="162"/>
      <c r="C11" s="164"/>
      <c r="D11" s="122">
        <v>8</v>
      </c>
      <c r="E11" s="78" t="s">
        <v>123</v>
      </c>
      <c r="F11" s="11"/>
      <c r="G11" s="2" t="s">
        <v>103</v>
      </c>
      <c r="H11" s="42">
        <v>1</v>
      </c>
      <c r="I11" s="42">
        <v>1</v>
      </c>
      <c r="J11" s="42">
        <v>1</v>
      </c>
      <c r="K11" s="42">
        <v>1</v>
      </c>
    </row>
    <row r="12" spans="1:11" ht="12.75">
      <c r="A12" s="179"/>
      <c r="B12" s="162"/>
      <c r="C12" s="164"/>
      <c r="D12" s="122">
        <v>9</v>
      </c>
      <c r="E12" s="11">
        <v>1340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79"/>
      <c r="B13" s="162"/>
      <c r="C13" s="164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79"/>
      <c r="B14" s="162"/>
      <c r="C14" s="164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79"/>
      <c r="B15" s="162"/>
      <c r="C15" s="164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79"/>
      <c r="B16" s="162"/>
      <c r="C16" s="164"/>
      <c r="D16" s="122">
        <v>13</v>
      </c>
      <c r="E16" s="11">
        <v>1345</v>
      </c>
      <c r="F16" s="11"/>
      <c r="G16" s="2" t="s">
        <v>102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79"/>
      <c r="B17" s="162"/>
      <c r="C17" s="164"/>
      <c r="D17" s="122">
        <v>14</v>
      </c>
      <c r="E17" s="11">
        <v>1355</v>
      </c>
      <c r="F17" s="11"/>
      <c r="G17" s="2" t="s">
        <v>159</v>
      </c>
      <c r="H17" s="42">
        <v>500</v>
      </c>
      <c r="I17" s="42">
        <v>900</v>
      </c>
      <c r="J17" s="42">
        <v>900</v>
      </c>
      <c r="K17" s="42">
        <v>900</v>
      </c>
    </row>
    <row r="18" spans="1:11" ht="12.75">
      <c r="A18" s="179"/>
      <c r="B18" s="162"/>
      <c r="C18" s="164"/>
      <c r="D18" s="122">
        <v>15</v>
      </c>
      <c r="E18" s="11">
        <v>1351</v>
      </c>
      <c r="F18" s="11"/>
      <c r="G18" s="2" t="s">
        <v>156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79"/>
      <c r="B19" s="162"/>
      <c r="C19" s="164"/>
      <c r="D19" s="122">
        <v>16</v>
      </c>
      <c r="E19" s="11">
        <v>1361</v>
      </c>
      <c r="F19" s="11"/>
      <c r="G19" s="2" t="s">
        <v>143</v>
      </c>
      <c r="H19" s="42">
        <v>250</v>
      </c>
      <c r="I19" s="42">
        <v>400</v>
      </c>
      <c r="J19" s="42">
        <v>400</v>
      </c>
      <c r="K19" s="42">
        <v>400</v>
      </c>
    </row>
    <row r="20" spans="1:11" ht="12.75">
      <c r="A20" s="179"/>
      <c r="B20" s="162"/>
      <c r="C20" s="164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  <c r="K20" s="42">
        <f>6200+1950</f>
        <v>8150</v>
      </c>
    </row>
    <row r="21" spans="1:11" ht="12.75">
      <c r="A21" s="179"/>
      <c r="B21" s="162"/>
      <c r="C21" s="164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71576</v>
      </c>
      <c r="K21" s="50">
        <f>SUM(K4:K20)</f>
        <v>71576</v>
      </c>
    </row>
    <row r="22" spans="1:11" ht="12.75">
      <c r="A22" s="179"/>
      <c r="B22" s="162"/>
      <c r="C22" s="163" t="s">
        <v>38</v>
      </c>
      <c r="D22" s="122">
        <v>19</v>
      </c>
      <c r="E22" s="11"/>
      <c r="F22" s="11">
        <v>1032</v>
      </c>
      <c r="G22" s="4" t="s">
        <v>127</v>
      </c>
      <c r="H22" s="42">
        <v>600</v>
      </c>
      <c r="I22" s="42">
        <v>600</v>
      </c>
      <c r="J22" s="112">
        <f>600+550</f>
        <v>1150</v>
      </c>
      <c r="K22" s="42">
        <f>600+550</f>
        <v>1150</v>
      </c>
    </row>
    <row r="23" spans="1:11" ht="12.75">
      <c r="A23" s="179"/>
      <c r="B23" s="162"/>
      <c r="C23" s="164"/>
      <c r="D23" s="122">
        <v>20</v>
      </c>
      <c r="E23" s="11"/>
      <c r="F23" s="11"/>
      <c r="G23" s="25" t="s">
        <v>69</v>
      </c>
      <c r="H23" s="51">
        <f>SUM(H22)</f>
        <v>600</v>
      </c>
      <c r="I23" s="51">
        <f>SUM(I22)</f>
        <v>600</v>
      </c>
      <c r="J23" s="51">
        <f>SUM(J22)</f>
        <v>1150</v>
      </c>
      <c r="K23" s="51">
        <f>SUM(K22)</f>
        <v>1150</v>
      </c>
    </row>
    <row r="24" spans="1:11" ht="12.75">
      <c r="A24" s="179"/>
      <c r="B24" s="162"/>
      <c r="C24" s="164"/>
      <c r="D24" s="122">
        <v>21</v>
      </c>
      <c r="E24" s="11">
        <v>2122</v>
      </c>
      <c r="F24" s="11" t="s">
        <v>44</v>
      </c>
      <c r="G24" s="80" t="s">
        <v>144</v>
      </c>
      <c r="H24" s="42">
        <f>2114+30</f>
        <v>2144</v>
      </c>
      <c r="I24" s="42">
        <f>2114+30-657</f>
        <v>1487</v>
      </c>
      <c r="J24" s="42">
        <f>2114+30-657+125</f>
        <v>1612</v>
      </c>
      <c r="K24" s="42">
        <f>2114+30-657+125</f>
        <v>1612</v>
      </c>
    </row>
    <row r="25" spans="1:11" ht="12.75">
      <c r="A25" s="179"/>
      <c r="B25" s="162"/>
      <c r="C25" s="164"/>
      <c r="D25" s="122">
        <v>22</v>
      </c>
      <c r="E25" s="9">
        <v>2132</v>
      </c>
      <c r="F25" s="11">
        <v>3113.9</v>
      </c>
      <c r="G25" s="2" t="s">
        <v>99</v>
      </c>
      <c r="H25" s="42">
        <v>80</v>
      </c>
      <c r="I25" s="42">
        <v>80</v>
      </c>
      <c r="J25" s="112">
        <v>38</v>
      </c>
      <c r="K25" s="42">
        <v>38</v>
      </c>
    </row>
    <row r="26" spans="1:11" ht="12.75">
      <c r="A26" s="179"/>
      <c r="B26" s="162"/>
      <c r="C26" s="164"/>
      <c r="D26" s="122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79"/>
      <c r="B27" s="162"/>
      <c r="C27" s="164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1650</v>
      </c>
      <c r="K27" s="52">
        <f>SUM(K24:K26)</f>
        <v>1650</v>
      </c>
    </row>
    <row r="28" spans="1:11" ht="12.75">
      <c r="A28" s="179"/>
      <c r="B28" s="162"/>
      <c r="C28" s="164"/>
      <c r="D28" s="122">
        <v>25</v>
      </c>
      <c r="E28" s="11"/>
      <c r="F28" s="11">
        <v>3314</v>
      </c>
      <c r="G28" s="2" t="s">
        <v>93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79"/>
      <c r="B29" s="162"/>
      <c r="C29" s="164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79"/>
      <c r="B30" s="162"/>
      <c r="C30" s="164"/>
      <c r="D30" s="122">
        <v>27</v>
      </c>
      <c r="E30" s="11"/>
      <c r="F30" s="11">
        <v>3319</v>
      </c>
      <c r="G30" s="2" t="s">
        <v>145</v>
      </c>
      <c r="H30" s="42">
        <v>150</v>
      </c>
      <c r="I30" s="42">
        <v>140</v>
      </c>
      <c r="J30" s="42">
        <v>140</v>
      </c>
      <c r="K30" s="42">
        <v>140</v>
      </c>
    </row>
    <row r="31" spans="1:11" ht="12.75">
      <c r="A31" s="179"/>
      <c r="B31" s="162"/>
      <c r="C31" s="164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  <c r="K31" s="42">
        <v>100</v>
      </c>
    </row>
    <row r="32" spans="1:11" ht="12.75">
      <c r="A32" s="179"/>
      <c r="B32" s="162"/>
      <c r="C32" s="164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42">
        <f>500+250</f>
        <v>750</v>
      </c>
      <c r="K32" s="42">
        <f>500+250</f>
        <v>750</v>
      </c>
    </row>
    <row r="33" spans="1:11" ht="12.75">
      <c r="A33" s="179"/>
      <c r="B33" s="162"/>
      <c r="C33" s="164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79"/>
      <c r="B34" s="162"/>
      <c r="C34" s="164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1075</v>
      </c>
      <c r="K34" s="51">
        <f>SUM(K28:K33)</f>
        <v>1075</v>
      </c>
    </row>
    <row r="35" spans="1:11" ht="12.75">
      <c r="A35" s="179"/>
      <c r="B35" s="162"/>
      <c r="C35" s="164"/>
      <c r="D35" s="122">
        <v>32</v>
      </c>
      <c r="E35" s="11"/>
      <c r="F35" s="11">
        <v>3612</v>
      </c>
      <c r="G35" s="80" t="s">
        <v>76</v>
      </c>
      <c r="H35" s="173">
        <v>11980</v>
      </c>
      <c r="I35" s="173">
        <v>11840</v>
      </c>
      <c r="J35" s="184">
        <f>11840+270</f>
        <v>12110</v>
      </c>
      <c r="K35" s="173">
        <f>11840+270</f>
        <v>12110</v>
      </c>
    </row>
    <row r="36" spans="1:11" ht="12.75">
      <c r="A36" s="179"/>
      <c r="B36" s="162"/>
      <c r="C36" s="164"/>
      <c r="D36" s="122">
        <v>33</v>
      </c>
      <c r="E36" s="11"/>
      <c r="F36" s="11">
        <v>3612</v>
      </c>
      <c r="G36" s="81" t="s">
        <v>113</v>
      </c>
      <c r="H36" s="174"/>
      <c r="I36" s="174"/>
      <c r="J36" s="185"/>
      <c r="K36" s="174"/>
    </row>
    <row r="37" spans="1:11" ht="12.75">
      <c r="A37" s="179"/>
      <c r="B37" s="162"/>
      <c r="C37" s="164"/>
      <c r="D37" s="122">
        <v>34</v>
      </c>
      <c r="E37" s="11"/>
      <c r="F37" s="11">
        <v>3612</v>
      </c>
      <c r="G37" s="81" t="s">
        <v>114</v>
      </c>
      <c r="H37" s="175"/>
      <c r="I37" s="175"/>
      <c r="J37" s="186"/>
      <c r="K37" s="175"/>
    </row>
    <row r="38" spans="1:11" ht="12.75">
      <c r="A38" s="179"/>
      <c r="B38" s="162"/>
      <c r="C38" s="164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79"/>
      <c r="B39" s="162"/>
      <c r="C39" s="164"/>
      <c r="D39" s="122">
        <v>36</v>
      </c>
      <c r="E39" s="11"/>
      <c r="F39" s="11">
        <v>3639</v>
      </c>
      <c r="G39" s="2" t="s">
        <v>105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79"/>
      <c r="B40" s="162"/>
      <c r="C40" s="164"/>
      <c r="D40" s="122">
        <v>37</v>
      </c>
      <c r="E40" s="11"/>
      <c r="F40" s="11">
        <v>3639</v>
      </c>
      <c r="G40" s="2" t="s">
        <v>88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79"/>
      <c r="B41" s="162"/>
      <c r="C41" s="164"/>
      <c r="D41" s="122">
        <v>38</v>
      </c>
      <c r="E41" s="11"/>
      <c r="F41" s="11">
        <v>3639</v>
      </c>
      <c r="G41" s="2" t="s">
        <v>89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79"/>
      <c r="B42" s="162"/>
      <c r="C42" s="164"/>
      <c r="D42" s="122">
        <v>39</v>
      </c>
      <c r="E42" s="11"/>
      <c r="F42" s="11" t="s">
        <v>75</v>
      </c>
      <c r="G42" s="2" t="s">
        <v>125</v>
      </c>
      <c r="H42" s="42">
        <v>200</v>
      </c>
      <c r="I42" s="42">
        <v>200</v>
      </c>
      <c r="J42" s="112">
        <f>200+430</f>
        <v>630</v>
      </c>
      <c r="K42" s="42">
        <f>200+430</f>
        <v>630</v>
      </c>
    </row>
    <row r="43" spans="1:11" ht="12.75">
      <c r="A43" s="179"/>
      <c r="B43" s="162"/>
      <c r="C43" s="164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14640</v>
      </c>
      <c r="K43" s="51">
        <f>SUM(K35:K42)</f>
        <v>14640</v>
      </c>
    </row>
    <row r="44" spans="1:11" ht="12.75">
      <c r="A44" s="179"/>
      <c r="B44" s="162"/>
      <c r="C44" s="164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79"/>
      <c r="B45" s="162"/>
      <c r="C45" s="164"/>
      <c r="D45" s="122">
        <v>42</v>
      </c>
      <c r="E45" s="11">
        <v>2212</v>
      </c>
      <c r="F45" s="11">
        <v>6171</v>
      </c>
      <c r="G45" s="2" t="s">
        <v>134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79"/>
      <c r="B46" s="162"/>
      <c r="C46" s="164"/>
      <c r="D46" s="122">
        <v>43</v>
      </c>
      <c r="E46" s="11">
        <v>2111</v>
      </c>
      <c r="F46" s="11">
        <v>6171</v>
      </c>
      <c r="G46" s="2" t="s">
        <v>109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79"/>
      <c r="B47" s="162"/>
      <c r="C47" s="164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79"/>
      <c r="B48" s="162"/>
      <c r="C48" s="164"/>
      <c r="D48" s="122">
        <v>45</v>
      </c>
      <c r="E48" s="11">
        <v>2111</v>
      </c>
      <c r="F48" s="11">
        <v>4351</v>
      </c>
      <c r="G48" s="4" t="s">
        <v>100</v>
      </c>
      <c r="H48" s="42">
        <v>200</v>
      </c>
      <c r="I48" s="42">
        <v>220</v>
      </c>
      <c r="J48" s="42">
        <v>220</v>
      </c>
      <c r="K48" s="42">
        <v>220</v>
      </c>
    </row>
    <row r="49" spans="1:11" ht="12.75">
      <c r="A49" s="179"/>
      <c r="B49" s="162"/>
      <c r="C49" s="164"/>
      <c r="D49" s="122">
        <v>46</v>
      </c>
      <c r="E49" s="11"/>
      <c r="F49" s="11">
        <v>5512</v>
      </c>
      <c r="G49" s="2" t="s">
        <v>198</v>
      </c>
      <c r="H49" s="42">
        <v>10</v>
      </c>
      <c r="I49" s="42">
        <v>10</v>
      </c>
      <c r="J49" s="112">
        <f>10+39+11</f>
        <v>60</v>
      </c>
      <c r="K49" s="42">
        <f>10+39+11</f>
        <v>60</v>
      </c>
    </row>
    <row r="50" spans="1:11" ht="12.75">
      <c r="A50" s="179"/>
      <c r="B50" s="162"/>
      <c r="C50" s="164"/>
      <c r="D50" s="122">
        <v>47</v>
      </c>
      <c r="E50" s="11">
        <v>2141</v>
      </c>
      <c r="F50" s="11">
        <v>6310</v>
      </c>
      <c r="G50" s="2" t="s">
        <v>110</v>
      </c>
      <c r="H50" s="42">
        <v>350</v>
      </c>
      <c r="I50" s="42">
        <v>200</v>
      </c>
      <c r="J50" s="42">
        <v>200</v>
      </c>
      <c r="K50" s="42">
        <v>200</v>
      </c>
    </row>
    <row r="51" spans="1:11" ht="12.75">
      <c r="A51" s="179"/>
      <c r="B51" s="162"/>
      <c r="C51" s="164"/>
      <c r="D51" s="122">
        <v>48</v>
      </c>
      <c r="E51" s="11">
        <v>2322</v>
      </c>
      <c r="F51" s="11">
        <v>6171</v>
      </c>
      <c r="G51" s="2" t="s">
        <v>133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79"/>
      <c r="B52" s="162"/>
      <c r="C52" s="164"/>
      <c r="D52" s="122">
        <v>49</v>
      </c>
      <c r="E52" s="11">
        <v>2324</v>
      </c>
      <c r="F52" s="11">
        <v>6310</v>
      </c>
      <c r="G52" s="2" t="s">
        <v>169</v>
      </c>
      <c r="H52" s="42">
        <v>0</v>
      </c>
      <c r="I52" s="42">
        <v>0</v>
      </c>
      <c r="J52" s="42">
        <v>0</v>
      </c>
      <c r="K52" s="42">
        <v>0</v>
      </c>
    </row>
    <row r="53" spans="1:11" ht="12.75">
      <c r="A53" s="179"/>
      <c r="B53" s="162"/>
      <c r="C53" s="164"/>
      <c r="D53" s="122">
        <v>50</v>
      </c>
      <c r="E53" s="11">
        <v>2321</v>
      </c>
      <c r="F53" s="11"/>
      <c r="G53" s="2" t="s">
        <v>146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79"/>
      <c r="B54" s="162"/>
      <c r="C54" s="164"/>
      <c r="D54" s="122">
        <v>51</v>
      </c>
      <c r="E54" s="78">
        <v>2119.2329</v>
      </c>
      <c r="F54" s="11">
        <v>6171</v>
      </c>
      <c r="G54" s="2" t="s">
        <v>202</v>
      </c>
      <c r="H54" s="42">
        <v>0</v>
      </c>
      <c r="I54" s="42">
        <v>150</v>
      </c>
      <c r="J54" s="112">
        <f>150+20+140</f>
        <v>310</v>
      </c>
      <c r="K54" s="42">
        <f>150+20+140</f>
        <v>310</v>
      </c>
    </row>
    <row r="55" spans="1:11" ht="12.75">
      <c r="A55" s="179"/>
      <c r="B55" s="162"/>
      <c r="C55" s="164"/>
      <c r="D55" s="122">
        <v>52</v>
      </c>
      <c r="E55" s="9">
        <v>2321</v>
      </c>
      <c r="F55" s="11">
        <v>5269</v>
      </c>
      <c r="G55" s="2" t="s">
        <v>135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79"/>
      <c r="B56" s="162"/>
      <c r="C56" s="164"/>
      <c r="D56" s="122">
        <v>53</v>
      </c>
      <c r="E56" s="11">
        <v>2329</v>
      </c>
      <c r="F56" s="11"/>
      <c r="G56" s="2" t="s">
        <v>168</v>
      </c>
      <c r="H56" s="42">
        <v>0</v>
      </c>
      <c r="I56" s="42">
        <v>0</v>
      </c>
      <c r="J56" s="42">
        <v>0</v>
      </c>
      <c r="K56" s="42">
        <v>0</v>
      </c>
    </row>
    <row r="57" spans="1:11" ht="12.75">
      <c r="A57" s="179"/>
      <c r="B57" s="162"/>
      <c r="C57" s="164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790</v>
      </c>
      <c r="K57" s="51">
        <f>SUM(K48:K56)</f>
        <v>790</v>
      </c>
    </row>
    <row r="58" spans="1:11" ht="12.75">
      <c r="A58" s="179"/>
      <c r="B58" s="162"/>
      <c r="C58" s="164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19455</v>
      </c>
      <c r="K58" s="50">
        <f>K23+K27+K34+K43+K47+K57</f>
        <v>19455</v>
      </c>
    </row>
    <row r="59" spans="1:11" ht="12.75">
      <c r="A59" s="179"/>
      <c r="B59" s="162"/>
      <c r="C59" s="164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91031</v>
      </c>
      <c r="K59" s="50">
        <f>K21+K58</f>
        <v>91031</v>
      </c>
    </row>
    <row r="60" spans="1:11" ht="12.75" customHeight="1">
      <c r="A60" s="179"/>
      <c r="B60" s="155" t="s">
        <v>23</v>
      </c>
      <c r="C60" s="169"/>
      <c r="D60" s="122">
        <v>57</v>
      </c>
      <c r="E60" s="11">
        <v>3111</v>
      </c>
      <c r="F60" s="12">
        <v>3639</v>
      </c>
      <c r="G60" s="4" t="s">
        <v>119</v>
      </c>
      <c r="H60" s="42">
        <v>300</v>
      </c>
      <c r="I60" s="42">
        <v>300</v>
      </c>
      <c r="J60" s="42">
        <v>300</v>
      </c>
      <c r="K60" s="42">
        <v>300</v>
      </c>
    </row>
    <row r="61" spans="1:11" ht="12.75" customHeight="1">
      <c r="A61" s="179"/>
      <c r="B61" s="170"/>
      <c r="C61" s="169"/>
      <c r="D61" s="122">
        <v>58</v>
      </c>
      <c r="E61" s="11">
        <v>3112</v>
      </c>
      <c r="F61" s="12">
        <v>3639</v>
      </c>
      <c r="G61" s="5" t="s">
        <v>174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79"/>
      <c r="B62" s="170"/>
      <c r="C62" s="169"/>
      <c r="D62" s="122">
        <v>59</v>
      </c>
      <c r="E62" s="11">
        <v>3121</v>
      </c>
      <c r="F62" s="12"/>
      <c r="G62" s="5" t="s">
        <v>167</v>
      </c>
      <c r="H62" s="42">
        <v>0</v>
      </c>
      <c r="I62" s="42">
        <v>0</v>
      </c>
      <c r="J62" s="42">
        <v>0</v>
      </c>
      <c r="K62" s="42">
        <v>0</v>
      </c>
    </row>
    <row r="63" spans="1:11" ht="12.75" customHeight="1">
      <c r="A63" s="179"/>
      <c r="B63" s="170"/>
      <c r="C63" s="169"/>
      <c r="D63" s="122">
        <v>60</v>
      </c>
      <c r="E63" s="11">
        <v>3202</v>
      </c>
      <c r="F63" s="12"/>
      <c r="G63" s="5" t="s">
        <v>96</v>
      </c>
      <c r="H63" s="42">
        <v>0</v>
      </c>
      <c r="I63" s="42">
        <v>0</v>
      </c>
      <c r="J63" s="112">
        <v>600</v>
      </c>
      <c r="K63" s="112">
        <f>600+300</f>
        <v>900</v>
      </c>
    </row>
    <row r="64" spans="1:11" ht="12.75" customHeight="1">
      <c r="A64" s="179"/>
      <c r="B64" s="170"/>
      <c r="C64" s="169"/>
      <c r="D64" s="122">
        <v>61</v>
      </c>
      <c r="E64" s="11">
        <v>3122</v>
      </c>
      <c r="F64" s="12"/>
      <c r="G64" s="5" t="s">
        <v>170</v>
      </c>
      <c r="H64" s="40">
        <v>0</v>
      </c>
      <c r="I64" s="112">
        <v>558</v>
      </c>
      <c r="J64" s="42">
        <v>558</v>
      </c>
      <c r="K64" s="42">
        <v>558</v>
      </c>
    </row>
    <row r="65" spans="1:11" ht="12.75" customHeight="1">
      <c r="A65" s="179"/>
      <c r="B65" s="170"/>
      <c r="C65" s="169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1458</v>
      </c>
      <c r="K65" s="41">
        <f>SUM(K60:K64)</f>
        <v>1758</v>
      </c>
    </row>
    <row r="66" spans="1:11" ht="12.75" customHeight="1" thickBot="1">
      <c r="A66" s="180"/>
      <c r="B66" s="171"/>
      <c r="C66" s="172"/>
      <c r="D66" s="123">
        <v>63</v>
      </c>
      <c r="E66" s="15"/>
      <c r="F66" s="16"/>
      <c r="G66" s="24" t="s">
        <v>70</v>
      </c>
      <c r="H66" s="44">
        <f>H59+H65</f>
        <v>87645</v>
      </c>
      <c r="I66" s="44">
        <f>I59+I65</f>
        <v>89996</v>
      </c>
      <c r="J66" s="44">
        <f>J59+J65</f>
        <v>92489</v>
      </c>
      <c r="K66" s="44">
        <f>K59+K65</f>
        <v>92789</v>
      </c>
    </row>
    <row r="67" spans="1:11" ht="12.75" customHeight="1">
      <c r="A67" s="158" t="s">
        <v>28</v>
      </c>
      <c r="B67" s="161" t="s">
        <v>33</v>
      </c>
      <c r="C67" s="166"/>
      <c r="D67" s="120">
        <v>64</v>
      </c>
      <c r="E67" s="59">
        <v>4111</v>
      </c>
      <c r="F67" s="59"/>
      <c r="G67" s="60" t="s">
        <v>149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59"/>
      <c r="B68" s="167"/>
      <c r="C68" s="168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  <c r="K68" s="46">
        <f>3580+1276+39</f>
        <v>4895</v>
      </c>
    </row>
    <row r="69" spans="1:11" ht="12.75">
      <c r="A69" s="159"/>
      <c r="B69" s="167"/>
      <c r="C69" s="168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59"/>
      <c r="B70" s="167"/>
      <c r="C70" s="168"/>
      <c r="D70" s="122">
        <v>67</v>
      </c>
      <c r="E70" s="11">
        <v>4116.22</v>
      </c>
      <c r="F70" s="11"/>
      <c r="G70" s="7" t="s">
        <v>173</v>
      </c>
      <c r="H70" s="46">
        <v>0</v>
      </c>
      <c r="I70" s="46">
        <v>500</v>
      </c>
      <c r="J70" s="46">
        <f>500-32</f>
        <v>468</v>
      </c>
      <c r="K70" s="46">
        <f>500-32</f>
        <v>468</v>
      </c>
    </row>
    <row r="71" spans="1:11" ht="12.75">
      <c r="A71" s="159"/>
      <c r="B71" s="167"/>
      <c r="C71" s="168"/>
      <c r="D71" s="122">
        <v>68</v>
      </c>
      <c r="E71" s="11">
        <v>4116</v>
      </c>
      <c r="F71" s="11"/>
      <c r="G71" s="7" t="s">
        <v>131</v>
      </c>
      <c r="H71" s="42">
        <v>1100</v>
      </c>
      <c r="I71" s="42">
        <v>2000</v>
      </c>
      <c r="J71" s="42">
        <v>2000</v>
      </c>
      <c r="K71" s="42">
        <v>2000</v>
      </c>
    </row>
    <row r="72" spans="1:11" ht="12.75">
      <c r="A72" s="159"/>
      <c r="B72" s="167"/>
      <c r="C72" s="168"/>
      <c r="D72" s="122">
        <v>69</v>
      </c>
      <c r="E72" s="11">
        <v>4111</v>
      </c>
      <c r="F72" s="11"/>
      <c r="G72" s="7" t="s">
        <v>197</v>
      </c>
      <c r="H72" s="112">
        <v>170</v>
      </c>
      <c r="I72" s="42">
        <v>0</v>
      </c>
      <c r="J72" s="42">
        <v>124</v>
      </c>
      <c r="K72" s="42">
        <v>124</v>
      </c>
    </row>
    <row r="73" spans="1:11" ht="12.75">
      <c r="A73" s="159"/>
      <c r="B73" s="167"/>
      <c r="C73" s="168"/>
      <c r="D73" s="122">
        <v>70</v>
      </c>
      <c r="E73" s="11">
        <v>4121</v>
      </c>
      <c r="F73" s="11"/>
      <c r="G73" s="7" t="s">
        <v>179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59"/>
      <c r="B74" s="167"/>
      <c r="C74" s="168"/>
      <c r="D74" s="122">
        <v>71</v>
      </c>
      <c r="E74" s="11">
        <v>4116</v>
      </c>
      <c r="F74" s="11"/>
      <c r="G74" s="7" t="s">
        <v>199</v>
      </c>
      <c r="H74" s="42">
        <v>0</v>
      </c>
      <c r="I74" s="42">
        <v>0</v>
      </c>
      <c r="J74" s="112">
        <f>360+4</f>
        <v>364</v>
      </c>
      <c r="K74" s="42">
        <f>360+4</f>
        <v>364</v>
      </c>
    </row>
    <row r="75" spans="1:11" ht="12.75">
      <c r="A75" s="159"/>
      <c r="B75" s="167"/>
      <c r="C75" s="168"/>
      <c r="D75" s="122">
        <v>72</v>
      </c>
      <c r="E75" s="11">
        <v>4122</v>
      </c>
      <c r="F75" s="11" t="s">
        <v>154</v>
      </c>
      <c r="G75" s="7" t="s">
        <v>155</v>
      </c>
      <c r="H75" s="42">
        <v>0</v>
      </c>
      <c r="I75" s="42">
        <v>0</v>
      </c>
      <c r="J75" s="42">
        <v>0</v>
      </c>
      <c r="K75" s="42">
        <v>0</v>
      </c>
    </row>
    <row r="76" spans="1:11" ht="12.75">
      <c r="A76" s="159"/>
      <c r="B76" s="167"/>
      <c r="C76" s="168"/>
      <c r="D76" s="122">
        <v>73</v>
      </c>
      <c r="E76" s="11">
        <v>4122</v>
      </c>
      <c r="F76" s="11"/>
      <c r="G76" s="7" t="s">
        <v>176</v>
      </c>
      <c r="H76" s="42">
        <v>0</v>
      </c>
      <c r="I76" s="42">
        <v>0</v>
      </c>
      <c r="J76" s="42">
        <v>10</v>
      </c>
      <c r="K76" s="42">
        <v>10</v>
      </c>
    </row>
    <row r="77" spans="1:11" ht="12.75">
      <c r="A77" s="159"/>
      <c r="B77" s="167"/>
      <c r="C77" s="168"/>
      <c r="D77" s="122">
        <v>74</v>
      </c>
      <c r="E77" s="11">
        <v>4113.16</v>
      </c>
      <c r="F77" s="11"/>
      <c r="G77" s="7" t="s">
        <v>177</v>
      </c>
      <c r="H77" s="42">
        <v>0</v>
      </c>
      <c r="I77" s="42">
        <v>0</v>
      </c>
      <c r="J77" s="42">
        <v>0</v>
      </c>
      <c r="K77" s="42">
        <v>0</v>
      </c>
    </row>
    <row r="78" spans="1:11" ht="12.75">
      <c r="A78" s="159"/>
      <c r="B78" s="167"/>
      <c r="C78" s="168"/>
      <c r="D78" s="122">
        <v>75</v>
      </c>
      <c r="E78" s="11">
        <v>4122</v>
      </c>
      <c r="F78" s="11"/>
      <c r="G78" s="7" t="s">
        <v>175</v>
      </c>
      <c r="H78" s="42">
        <v>0</v>
      </c>
      <c r="I78" s="42">
        <v>0</v>
      </c>
      <c r="J78" s="42">
        <v>0</v>
      </c>
      <c r="K78" s="42">
        <v>0</v>
      </c>
    </row>
    <row r="79" spans="1:11" ht="12.75">
      <c r="A79" s="159"/>
      <c r="B79" s="167"/>
      <c r="C79" s="168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8361</v>
      </c>
      <c r="K79" s="50">
        <f>SUM(K67:K78)</f>
        <v>8361</v>
      </c>
    </row>
    <row r="80" spans="1:11" ht="12.75">
      <c r="A80" s="159"/>
      <c r="B80" s="155" t="s">
        <v>34</v>
      </c>
      <c r="C80" s="164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59"/>
      <c r="B81" s="162"/>
      <c r="C81" s="164"/>
      <c r="D81" s="122">
        <v>78</v>
      </c>
      <c r="E81" s="11"/>
      <c r="F81" s="11"/>
      <c r="G81" s="7" t="s">
        <v>162</v>
      </c>
      <c r="H81" s="42">
        <v>6200</v>
      </c>
      <c r="I81" s="42">
        <v>0</v>
      </c>
      <c r="J81" s="42">
        <v>0</v>
      </c>
      <c r="K81" s="42">
        <v>0</v>
      </c>
    </row>
    <row r="82" spans="1:11" ht="12.75">
      <c r="A82" s="159"/>
      <c r="B82" s="162"/>
      <c r="C82" s="164"/>
      <c r="D82" s="122">
        <v>79</v>
      </c>
      <c r="E82" s="11">
        <v>4216</v>
      </c>
      <c r="F82" s="11">
        <v>17789</v>
      </c>
      <c r="G82" s="7" t="s">
        <v>140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59"/>
      <c r="B83" s="162"/>
      <c r="C83" s="164"/>
      <c r="D83" s="122">
        <v>80</v>
      </c>
      <c r="E83" s="11">
        <v>4222</v>
      </c>
      <c r="F83" s="11"/>
      <c r="G83" s="7" t="s">
        <v>148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59"/>
      <c r="B84" s="162"/>
      <c r="C84" s="164"/>
      <c r="D84" s="122">
        <v>81</v>
      </c>
      <c r="E84" s="11">
        <v>4222</v>
      </c>
      <c r="F84" s="11">
        <v>49595522</v>
      </c>
      <c r="G84" s="7" t="s">
        <v>155</v>
      </c>
      <c r="H84" s="40">
        <v>0</v>
      </c>
      <c r="I84" s="42">
        <v>0</v>
      </c>
      <c r="J84" s="42">
        <v>0</v>
      </c>
      <c r="K84" s="42">
        <v>0</v>
      </c>
    </row>
    <row r="85" spans="1:11" ht="12.75">
      <c r="A85" s="159"/>
      <c r="B85" s="162"/>
      <c r="C85" s="164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  <c r="K85" s="41">
        <f>SUM(K80:K84)</f>
        <v>0</v>
      </c>
    </row>
    <row r="86" spans="1:11" ht="13.5" thickBot="1">
      <c r="A86" s="160"/>
      <c r="B86" s="156"/>
      <c r="C86" s="157"/>
      <c r="D86" s="124">
        <v>83</v>
      </c>
      <c r="E86" s="13"/>
      <c r="F86" s="13"/>
      <c r="G86" s="64" t="s">
        <v>71</v>
      </c>
      <c r="H86" s="65">
        <f>H79+H85</f>
        <v>12826</v>
      </c>
      <c r="I86" s="65">
        <f>I79+I85</f>
        <v>7895</v>
      </c>
      <c r="J86" s="65">
        <f>J79+J85</f>
        <v>8361</v>
      </c>
      <c r="K86" s="65">
        <f>K79+K85</f>
        <v>8361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72</v>
      </c>
      <c r="H87" s="70">
        <f>H66+H86</f>
        <v>100471</v>
      </c>
      <c r="I87" s="70">
        <f>I66+I86</f>
        <v>97891</v>
      </c>
      <c r="J87" s="70">
        <f>J66+J86</f>
        <v>100850</v>
      </c>
      <c r="K87" s="70">
        <f>K66+K86</f>
        <v>101150</v>
      </c>
    </row>
    <row r="88" ht="12.75">
      <c r="D88" s="85"/>
    </row>
    <row r="89" ht="12.75">
      <c r="G89" s="56" t="s">
        <v>118</v>
      </c>
    </row>
    <row r="92" ht="12.75">
      <c r="G92" s="72"/>
    </row>
  </sheetData>
  <mergeCells count="14">
    <mergeCell ref="K35:K37"/>
    <mergeCell ref="H2:K2"/>
    <mergeCell ref="I35:I37"/>
    <mergeCell ref="A4:A66"/>
    <mergeCell ref="A2:G2"/>
    <mergeCell ref="H35:H37"/>
    <mergeCell ref="J35:J37"/>
    <mergeCell ref="A67:A86"/>
    <mergeCell ref="B4:B59"/>
    <mergeCell ref="C22:C59"/>
    <mergeCell ref="B80:C86"/>
    <mergeCell ref="C4:C21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13" sqref="P1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81" t="s">
        <v>208</v>
      </c>
      <c r="B1" s="181"/>
      <c r="C1" s="181"/>
      <c r="D1" s="181"/>
      <c r="E1" s="181"/>
      <c r="F1" s="176" t="s">
        <v>207</v>
      </c>
      <c r="G1" s="177"/>
      <c r="H1" s="177"/>
      <c r="I1" s="177"/>
      <c r="J1" s="177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00" t="s">
        <v>2</v>
      </c>
      <c r="F2" s="201"/>
      <c r="G2" s="87" t="s">
        <v>166</v>
      </c>
      <c r="H2" s="87" t="s">
        <v>192</v>
      </c>
      <c r="I2" s="87" t="s">
        <v>201</v>
      </c>
      <c r="J2" s="87" t="s">
        <v>206</v>
      </c>
    </row>
    <row r="3" spans="1:10" ht="12.75">
      <c r="A3" s="209" t="s">
        <v>63</v>
      </c>
      <c r="B3" s="59">
        <v>1</v>
      </c>
      <c r="C3" s="59"/>
      <c r="D3" s="59">
        <v>1014</v>
      </c>
      <c r="E3" s="202" t="s">
        <v>91</v>
      </c>
      <c r="F3" s="203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10"/>
      <c r="B4" s="11">
        <v>2</v>
      </c>
      <c r="C4" s="11"/>
      <c r="D4" s="11"/>
      <c r="E4" s="204" t="s">
        <v>92</v>
      </c>
      <c r="F4" s="205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10"/>
      <c r="B5" s="11">
        <v>3</v>
      </c>
      <c r="C5" s="9">
        <v>5323</v>
      </c>
      <c r="D5" s="11">
        <v>2221</v>
      </c>
      <c r="E5" s="206" t="s">
        <v>77</v>
      </c>
      <c r="F5" s="205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10"/>
      <c r="B6" s="11">
        <v>4</v>
      </c>
      <c r="C6" s="11"/>
      <c r="D6" s="11"/>
      <c r="E6" s="204" t="s">
        <v>78</v>
      </c>
      <c r="F6" s="205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10"/>
      <c r="B7" s="11">
        <v>5</v>
      </c>
      <c r="C7" s="11"/>
      <c r="D7" s="11">
        <v>3111</v>
      </c>
      <c r="E7" s="164" t="s">
        <v>45</v>
      </c>
      <c r="F7" s="188"/>
      <c r="G7" s="92">
        <v>1715</v>
      </c>
      <c r="H7" s="92">
        <f>1750+33-200</f>
        <v>1583</v>
      </c>
      <c r="I7" s="92">
        <f>1750+33-200+235</f>
        <v>1818</v>
      </c>
      <c r="J7" s="92">
        <f>1750+33-200+235</f>
        <v>1818</v>
      </c>
    </row>
    <row r="8" spans="1:10" ht="12.75">
      <c r="A8" s="210"/>
      <c r="B8" s="11">
        <v>6</v>
      </c>
      <c r="C8" s="11"/>
      <c r="D8" s="11">
        <v>3111</v>
      </c>
      <c r="E8" s="164" t="s">
        <v>41</v>
      </c>
      <c r="F8" s="188"/>
      <c r="G8" s="92">
        <v>879</v>
      </c>
      <c r="H8" s="92">
        <f>939+151</f>
        <v>1090</v>
      </c>
      <c r="I8" s="93">
        <f>939+151+2+200</f>
        <v>1292</v>
      </c>
      <c r="J8" s="92">
        <f>939+151+2+200</f>
        <v>1292</v>
      </c>
    </row>
    <row r="9" spans="1:10" ht="12.75">
      <c r="A9" s="210"/>
      <c r="B9" s="11">
        <v>7</v>
      </c>
      <c r="C9" s="11"/>
      <c r="D9" s="11">
        <v>3113</v>
      </c>
      <c r="E9" s="164" t="s">
        <v>42</v>
      </c>
      <c r="F9" s="188"/>
      <c r="G9" s="92">
        <v>5200</v>
      </c>
      <c r="H9" s="92">
        <f>4200+624</f>
        <v>4824</v>
      </c>
      <c r="I9" s="92">
        <f>4200+624-180+124</f>
        <v>4768</v>
      </c>
      <c r="J9" s="92">
        <f>4200+624-180+124</f>
        <v>4768</v>
      </c>
    </row>
    <row r="10" spans="1:10" ht="12.75">
      <c r="A10" s="210"/>
      <c r="B10" s="11">
        <v>8</v>
      </c>
      <c r="C10" s="11"/>
      <c r="D10" s="11">
        <v>3141</v>
      </c>
      <c r="E10" s="164" t="s">
        <v>43</v>
      </c>
      <c r="F10" s="188"/>
      <c r="G10" s="92">
        <v>1652</v>
      </c>
      <c r="H10" s="92">
        <f>997+461</f>
        <v>1458</v>
      </c>
      <c r="I10" s="92">
        <f>997+461</f>
        <v>1458</v>
      </c>
      <c r="J10" s="92">
        <f>997+461</f>
        <v>1458</v>
      </c>
    </row>
    <row r="11" spans="1:10" ht="12.75">
      <c r="A11" s="210"/>
      <c r="B11" s="11">
        <v>9</v>
      </c>
      <c r="C11" s="11"/>
      <c r="D11" s="11">
        <v>3111</v>
      </c>
      <c r="E11" s="207" t="s">
        <v>196</v>
      </c>
      <c r="F11" s="192"/>
      <c r="G11" s="92">
        <v>0</v>
      </c>
      <c r="H11" s="92">
        <v>500</v>
      </c>
      <c r="I11" s="92">
        <v>500</v>
      </c>
      <c r="J11" s="92">
        <v>500</v>
      </c>
    </row>
    <row r="12" spans="1:10" ht="12.75">
      <c r="A12" s="210"/>
      <c r="B12" s="11">
        <v>10</v>
      </c>
      <c r="C12" s="11"/>
      <c r="D12" s="11"/>
      <c r="E12" s="207" t="s">
        <v>128</v>
      </c>
      <c r="F12" s="192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10"/>
      <c r="B13" s="11">
        <v>11</v>
      </c>
      <c r="C13" s="11"/>
      <c r="D13" s="11"/>
      <c r="E13" s="164"/>
      <c r="F13" s="188"/>
      <c r="G13" s="94"/>
      <c r="H13" s="94"/>
      <c r="I13" s="94"/>
      <c r="J13" s="94"/>
    </row>
    <row r="14" spans="1:10" ht="12.75">
      <c r="A14" s="210"/>
      <c r="B14" s="11">
        <v>12</v>
      </c>
      <c r="C14" s="11"/>
      <c r="D14" s="11"/>
      <c r="E14" s="193" t="s">
        <v>46</v>
      </c>
      <c r="F14" s="188"/>
      <c r="G14" s="95">
        <f>SUM(G7:G13)</f>
        <v>9946</v>
      </c>
      <c r="H14" s="95">
        <f>SUM(H7:H13)</f>
        <v>9955</v>
      </c>
      <c r="I14" s="95">
        <f>SUM(I7:I13)</f>
        <v>10336</v>
      </c>
      <c r="J14" s="95">
        <f>SUM(J7:J13)</f>
        <v>10336</v>
      </c>
    </row>
    <row r="15" spans="1:10" ht="12.75">
      <c r="A15" s="210"/>
      <c r="B15" s="11">
        <v>13</v>
      </c>
      <c r="C15" s="11"/>
      <c r="D15" s="11">
        <v>3319</v>
      </c>
      <c r="E15" s="164" t="s">
        <v>47</v>
      </c>
      <c r="F15" s="188"/>
      <c r="G15" s="92">
        <v>35</v>
      </c>
      <c r="H15" s="92">
        <v>42</v>
      </c>
      <c r="I15" s="92">
        <v>42</v>
      </c>
      <c r="J15" s="92">
        <v>42</v>
      </c>
    </row>
    <row r="16" spans="1:10" ht="12.75">
      <c r="A16" s="210"/>
      <c r="B16" s="11">
        <v>14</v>
      </c>
      <c r="C16" s="11"/>
      <c r="D16" s="11">
        <v>3319</v>
      </c>
      <c r="E16" s="164" t="s">
        <v>12</v>
      </c>
      <c r="F16" s="188"/>
      <c r="G16" s="92">
        <v>600</v>
      </c>
      <c r="H16" s="92">
        <v>700</v>
      </c>
      <c r="I16" s="92">
        <v>700</v>
      </c>
      <c r="J16" s="92">
        <v>700</v>
      </c>
    </row>
    <row r="17" spans="1:10" ht="12.75">
      <c r="A17" s="210"/>
      <c r="B17" s="11">
        <v>15</v>
      </c>
      <c r="C17" s="11"/>
      <c r="D17" s="11">
        <v>3349</v>
      </c>
      <c r="E17" s="164" t="s">
        <v>13</v>
      </c>
      <c r="F17" s="188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210"/>
      <c r="B18" s="129">
        <v>16</v>
      </c>
      <c r="C18" s="13"/>
      <c r="D18" s="129">
        <v>3315.92</v>
      </c>
      <c r="E18" s="164" t="s">
        <v>130</v>
      </c>
      <c r="F18" s="188"/>
      <c r="G18" s="92">
        <v>4680</v>
      </c>
      <c r="H18" s="93">
        <f>5217+70</f>
        <v>5287</v>
      </c>
      <c r="I18" s="92">
        <f>5217+70+250</f>
        <v>5537</v>
      </c>
      <c r="J18" s="92">
        <f>5217+70+250</f>
        <v>5537</v>
      </c>
    </row>
    <row r="19" spans="1:10" ht="12.75">
      <c r="A19" s="210"/>
      <c r="B19" s="11">
        <v>17</v>
      </c>
      <c r="C19" s="11"/>
      <c r="D19" s="11">
        <v>3399</v>
      </c>
      <c r="E19" s="164" t="s">
        <v>120</v>
      </c>
      <c r="F19" s="188"/>
      <c r="G19" s="92">
        <v>95</v>
      </c>
      <c r="H19" s="92">
        <v>105</v>
      </c>
      <c r="I19" s="92">
        <v>105</v>
      </c>
      <c r="J19" s="92">
        <v>105</v>
      </c>
    </row>
    <row r="20" spans="1:10" ht="12.75">
      <c r="A20" s="210"/>
      <c r="B20" s="11">
        <v>18</v>
      </c>
      <c r="C20" s="11"/>
      <c r="D20" s="11" t="s">
        <v>82</v>
      </c>
      <c r="E20" s="164" t="s">
        <v>116</v>
      </c>
      <c r="F20" s="188"/>
      <c r="G20" s="93">
        <f>50+50+15</f>
        <v>115</v>
      </c>
      <c r="H20" s="93">
        <f>50+50</f>
        <v>100</v>
      </c>
      <c r="I20" s="92">
        <f>50+50</f>
        <v>100</v>
      </c>
      <c r="J20" s="92">
        <f>50+50</f>
        <v>100</v>
      </c>
    </row>
    <row r="21" spans="1:10" ht="12.75">
      <c r="A21" s="210"/>
      <c r="B21" s="86">
        <v>19</v>
      </c>
      <c r="C21" s="11"/>
      <c r="D21" s="11" t="s">
        <v>82</v>
      </c>
      <c r="E21" s="84" t="s">
        <v>117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  <c r="J21" s="92">
        <f>50+79+50</f>
        <v>179</v>
      </c>
    </row>
    <row r="22" spans="1:10" ht="12.75">
      <c r="A22" s="210"/>
      <c r="B22" s="11">
        <v>20</v>
      </c>
      <c r="C22" s="11"/>
      <c r="D22" s="11"/>
      <c r="E22" s="193" t="s">
        <v>48</v>
      </c>
      <c r="F22" s="188"/>
      <c r="G22" s="95">
        <f>SUM(G15:G21)</f>
        <v>5925</v>
      </c>
      <c r="H22" s="95">
        <f>SUM(H15:H21)</f>
        <v>6713</v>
      </c>
      <c r="I22" s="95">
        <f>SUM(I15:I21)</f>
        <v>6963</v>
      </c>
      <c r="J22" s="95">
        <f>SUM(J15:J21)</f>
        <v>6963</v>
      </c>
    </row>
    <row r="23" spans="1:10" ht="12.75">
      <c r="A23" s="210"/>
      <c r="B23" s="11">
        <v>21</v>
      </c>
      <c r="C23" s="11"/>
      <c r="D23" s="11"/>
      <c r="E23" s="187"/>
      <c r="F23" s="188"/>
      <c r="G23" s="92"/>
      <c r="H23" s="92"/>
      <c r="I23" s="92"/>
      <c r="J23" s="92"/>
    </row>
    <row r="24" spans="1:10" ht="12.75">
      <c r="A24" s="210"/>
      <c r="B24" s="11">
        <v>22</v>
      </c>
      <c r="C24" s="11"/>
      <c r="D24" s="39">
        <v>3639</v>
      </c>
      <c r="E24" s="187" t="s">
        <v>97</v>
      </c>
      <c r="F24" s="188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10"/>
      <c r="B25" s="11">
        <v>23</v>
      </c>
      <c r="C25" s="11"/>
      <c r="D25" s="78" t="s">
        <v>111</v>
      </c>
      <c r="E25" s="187" t="s">
        <v>112</v>
      </c>
      <c r="F25" s="188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10"/>
      <c r="B26" s="11">
        <v>24</v>
      </c>
      <c r="C26" s="11">
        <v>5229</v>
      </c>
      <c r="D26" s="9"/>
      <c r="E26" s="187" t="s">
        <v>141</v>
      </c>
      <c r="F26" s="188"/>
      <c r="G26" s="92">
        <v>100</v>
      </c>
      <c r="H26" s="93">
        <f>100+100</f>
        <v>200</v>
      </c>
      <c r="I26" s="92">
        <f>100+100</f>
        <v>200</v>
      </c>
      <c r="J26" s="92">
        <f>100+100</f>
        <v>200</v>
      </c>
    </row>
    <row r="27" spans="1:10" ht="12.75">
      <c r="A27" s="210"/>
      <c r="B27" s="194">
        <v>25</v>
      </c>
      <c r="C27" s="194"/>
      <c r="D27" s="196">
        <v>3419</v>
      </c>
      <c r="E27" s="198" t="s">
        <v>108</v>
      </c>
      <c r="F27" s="26" t="s">
        <v>107</v>
      </c>
      <c r="G27" s="92">
        <v>400</v>
      </c>
      <c r="H27" s="93">
        <f>400+100</f>
        <v>500</v>
      </c>
      <c r="I27" s="92">
        <f>400+100</f>
        <v>500</v>
      </c>
      <c r="J27" s="92">
        <f>400+100</f>
        <v>500</v>
      </c>
    </row>
    <row r="28" spans="1:10" ht="22.5" customHeight="1">
      <c r="A28" s="210"/>
      <c r="B28" s="195"/>
      <c r="C28" s="195"/>
      <c r="D28" s="197"/>
      <c r="E28" s="199"/>
      <c r="F28" s="128" t="s">
        <v>157</v>
      </c>
      <c r="G28" s="96">
        <v>100</v>
      </c>
      <c r="H28" s="96">
        <v>100</v>
      </c>
      <c r="I28" s="153">
        <f>100+40+63</f>
        <v>203</v>
      </c>
      <c r="J28" s="96">
        <f>100+40+63</f>
        <v>203</v>
      </c>
    </row>
    <row r="29" spans="1:10" ht="12.75">
      <c r="A29" s="210"/>
      <c r="B29" s="9">
        <v>26</v>
      </c>
      <c r="C29" s="11"/>
      <c r="D29" s="39"/>
      <c r="E29" s="193" t="s">
        <v>98</v>
      </c>
      <c r="F29" s="188"/>
      <c r="G29" s="95">
        <f>SUM(G23:G28)</f>
        <v>1000</v>
      </c>
      <c r="H29" s="95">
        <f>SUM(H23:H28)</f>
        <v>1200</v>
      </c>
      <c r="I29" s="95">
        <f>SUM(I23:I28)</f>
        <v>1303</v>
      </c>
      <c r="J29" s="95">
        <f>SUM(J23:J28)</f>
        <v>1303</v>
      </c>
    </row>
    <row r="30" spans="1:10" ht="12.75">
      <c r="A30" s="210"/>
      <c r="B30" s="11">
        <v>27</v>
      </c>
      <c r="C30" s="11">
        <v>5023</v>
      </c>
      <c r="D30" s="11">
        <v>6112</v>
      </c>
      <c r="E30" s="2" t="s">
        <v>83</v>
      </c>
      <c r="F30" s="45"/>
      <c r="G30" s="96">
        <v>1510</v>
      </c>
      <c r="H30" s="153">
        <f>1510+150</f>
        <v>1660</v>
      </c>
      <c r="I30" s="96">
        <f>1510+150</f>
        <v>1660</v>
      </c>
      <c r="J30" s="96">
        <f>1510+150</f>
        <v>1660</v>
      </c>
    </row>
    <row r="31" spans="1:10" ht="12.75">
      <c r="A31" s="210"/>
      <c r="B31" s="11">
        <v>28</v>
      </c>
      <c r="C31" s="11">
        <v>5023</v>
      </c>
      <c r="D31" s="11">
        <v>6112</v>
      </c>
      <c r="E31" s="164" t="s">
        <v>49</v>
      </c>
      <c r="F31" s="188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10"/>
      <c r="B32" s="11">
        <v>29</v>
      </c>
      <c r="C32" s="11">
        <v>5021</v>
      </c>
      <c r="D32" s="11">
        <v>6112</v>
      </c>
      <c r="E32" s="164" t="s">
        <v>87</v>
      </c>
      <c r="F32" s="188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10"/>
      <c r="B33" s="11">
        <v>30</v>
      </c>
      <c r="C33" s="11">
        <v>5492</v>
      </c>
      <c r="D33" s="11">
        <v>6112.71</v>
      </c>
      <c r="E33" s="164" t="s">
        <v>142</v>
      </c>
      <c r="F33" s="188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10"/>
      <c r="B34" s="11">
        <v>31</v>
      </c>
      <c r="C34" s="11"/>
      <c r="D34" s="11">
        <v>6114</v>
      </c>
      <c r="E34" s="164" t="s">
        <v>152</v>
      </c>
      <c r="F34" s="188"/>
      <c r="G34" s="93">
        <v>170</v>
      </c>
      <c r="H34" s="92">
        <v>0</v>
      </c>
      <c r="I34" s="92">
        <v>0</v>
      </c>
      <c r="J34" s="92">
        <v>0</v>
      </c>
    </row>
    <row r="35" spans="1:10" ht="12.75">
      <c r="A35" s="210"/>
      <c r="B35" s="11">
        <v>32</v>
      </c>
      <c r="C35" s="11"/>
      <c r="D35" s="11">
        <v>6117</v>
      </c>
      <c r="E35" s="164" t="s">
        <v>200</v>
      </c>
      <c r="F35" s="188"/>
      <c r="G35" s="92">
        <v>0</v>
      </c>
      <c r="H35" s="92">
        <v>0</v>
      </c>
      <c r="I35" s="92">
        <v>124</v>
      </c>
      <c r="J35" s="92">
        <v>124</v>
      </c>
    </row>
    <row r="36" spans="1:10" ht="12.75">
      <c r="A36" s="210"/>
      <c r="B36" s="11">
        <v>33</v>
      </c>
      <c r="C36" s="11"/>
      <c r="D36" s="11">
        <v>6171</v>
      </c>
      <c r="E36" s="164" t="s">
        <v>90</v>
      </c>
      <c r="F36" s="188"/>
      <c r="G36" s="92">
        <v>15764</v>
      </c>
      <c r="H36" s="92">
        <f>15764+600</f>
        <v>16364</v>
      </c>
      <c r="I36" s="92">
        <f>15764+600+10</f>
        <v>16374</v>
      </c>
      <c r="J36" s="92">
        <f>15764+600+10</f>
        <v>16374</v>
      </c>
    </row>
    <row r="37" spans="1:10" ht="12.75">
      <c r="A37" s="210"/>
      <c r="B37" s="9">
        <v>34</v>
      </c>
      <c r="C37" s="11"/>
      <c r="D37" s="11">
        <v>6171</v>
      </c>
      <c r="E37" s="164" t="s">
        <v>50</v>
      </c>
      <c r="F37" s="188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10"/>
      <c r="B38" s="11">
        <v>35</v>
      </c>
      <c r="C38" s="11"/>
      <c r="D38" s="11">
        <v>6399</v>
      </c>
      <c r="E38" s="164" t="s">
        <v>153</v>
      </c>
      <c r="F38" s="188"/>
      <c r="G38" s="92">
        <v>2600</v>
      </c>
      <c r="H38" s="92">
        <v>2600</v>
      </c>
      <c r="I38" s="92">
        <f>2600+100</f>
        <v>2700</v>
      </c>
      <c r="J38" s="92">
        <f>2600+100</f>
        <v>2700</v>
      </c>
    </row>
    <row r="39" spans="1:10" ht="12.75">
      <c r="A39" s="210"/>
      <c r="B39" s="11">
        <v>36</v>
      </c>
      <c r="C39" s="11"/>
      <c r="D39" s="11">
        <v>6171</v>
      </c>
      <c r="E39" s="164" t="s">
        <v>51</v>
      </c>
      <c r="F39" s="188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10"/>
      <c r="B40" s="11">
        <v>37</v>
      </c>
      <c r="C40" s="11"/>
      <c r="D40" s="11">
        <v>6310</v>
      </c>
      <c r="E40" s="164" t="s">
        <v>52</v>
      </c>
      <c r="F40" s="188"/>
      <c r="G40" s="92">
        <v>970</v>
      </c>
      <c r="H40" s="92">
        <v>591</v>
      </c>
      <c r="I40" s="92">
        <v>591</v>
      </c>
      <c r="J40" s="92">
        <v>591</v>
      </c>
    </row>
    <row r="41" spans="1:10" ht="12.75">
      <c r="A41" s="210"/>
      <c r="B41" s="11">
        <v>38</v>
      </c>
      <c r="C41" s="11"/>
      <c r="D41" s="11">
        <v>6402</v>
      </c>
      <c r="E41" s="164" t="s">
        <v>73</v>
      </c>
      <c r="F41" s="188"/>
      <c r="G41" s="92">
        <v>0</v>
      </c>
      <c r="H41" s="92">
        <v>0</v>
      </c>
      <c r="I41" s="92">
        <v>235</v>
      </c>
      <c r="J41" s="92">
        <v>235</v>
      </c>
    </row>
    <row r="42" spans="1:10" ht="12.75">
      <c r="A42" s="210"/>
      <c r="B42" s="11">
        <v>39</v>
      </c>
      <c r="C42" s="11" t="s">
        <v>81</v>
      </c>
      <c r="D42" s="11">
        <v>6409</v>
      </c>
      <c r="E42" s="164" t="s">
        <v>180</v>
      </c>
      <c r="F42" s="188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210"/>
      <c r="B43" s="9">
        <v>40</v>
      </c>
      <c r="C43" s="11"/>
      <c r="D43" s="11"/>
      <c r="E43" s="193" t="s">
        <v>53</v>
      </c>
      <c r="F43" s="188"/>
      <c r="G43" s="95">
        <f>SUM(G30:G42)</f>
        <v>22054</v>
      </c>
      <c r="H43" s="95">
        <f>SUM(H30:H42)</f>
        <v>22255</v>
      </c>
      <c r="I43" s="95">
        <f>SUM(I30:I42)</f>
        <v>22724</v>
      </c>
      <c r="J43" s="95">
        <f>SUM(J30:J42)</f>
        <v>22724</v>
      </c>
    </row>
    <row r="44" spans="1:10" ht="12.75">
      <c r="A44" s="210"/>
      <c r="B44" s="11">
        <v>41</v>
      </c>
      <c r="C44" s="11"/>
      <c r="D44" s="11">
        <v>5512</v>
      </c>
      <c r="E44" s="164" t="s">
        <v>164</v>
      </c>
      <c r="F44" s="188"/>
      <c r="G44" s="92">
        <v>470</v>
      </c>
      <c r="H44" s="92">
        <f>470</f>
        <v>470</v>
      </c>
      <c r="I44" s="93">
        <f>470+39+11</f>
        <v>520</v>
      </c>
      <c r="J44" s="92">
        <f>470+39+11</f>
        <v>520</v>
      </c>
    </row>
    <row r="45" spans="1:10" ht="12.75">
      <c r="A45" s="210"/>
      <c r="B45" s="11">
        <v>42</v>
      </c>
      <c r="C45" s="11"/>
      <c r="D45" s="11">
        <v>5521</v>
      </c>
      <c r="E45" s="164" t="s">
        <v>54</v>
      </c>
      <c r="F45" s="188"/>
      <c r="G45" s="94"/>
      <c r="H45" s="94"/>
      <c r="I45" s="94"/>
      <c r="J45" s="94"/>
    </row>
    <row r="46" spans="1:10" ht="12.75">
      <c r="A46" s="210"/>
      <c r="B46" s="11">
        <v>43</v>
      </c>
      <c r="C46" s="11"/>
      <c r="D46" s="11"/>
      <c r="E46" s="193" t="s">
        <v>55</v>
      </c>
      <c r="F46" s="188"/>
      <c r="G46" s="95">
        <f>SUM(G44:G45)</f>
        <v>470</v>
      </c>
      <c r="H46" s="95">
        <f>SUM(H44:H45)</f>
        <v>470</v>
      </c>
      <c r="I46" s="95">
        <f>SUM(I44:I45)</f>
        <v>520</v>
      </c>
      <c r="J46" s="95">
        <f>SUM(J44:J45)</f>
        <v>520</v>
      </c>
    </row>
    <row r="47" spans="1:10" ht="12.75">
      <c r="A47" s="210"/>
      <c r="B47" s="11">
        <v>44</v>
      </c>
      <c r="C47" s="11"/>
      <c r="D47" s="11">
        <v>5311</v>
      </c>
      <c r="E47" s="164" t="s">
        <v>56</v>
      </c>
      <c r="F47" s="188"/>
      <c r="G47" s="92">
        <v>2300</v>
      </c>
      <c r="H47" s="92">
        <v>2300</v>
      </c>
      <c r="I47" s="92">
        <v>2300</v>
      </c>
      <c r="J47" s="92">
        <v>2300</v>
      </c>
    </row>
    <row r="48" spans="1:10" ht="12.75">
      <c r="A48" s="210"/>
      <c r="B48" s="11">
        <v>45</v>
      </c>
      <c r="C48" s="11"/>
      <c r="D48" s="11"/>
      <c r="E48" s="193" t="s">
        <v>57</v>
      </c>
      <c r="F48" s="188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2300</v>
      </c>
    </row>
    <row r="49" spans="1:10" ht="12.75">
      <c r="A49" s="210"/>
      <c r="B49" s="11">
        <v>46</v>
      </c>
      <c r="C49" s="11"/>
      <c r="D49" s="11"/>
      <c r="E49" s="187"/>
      <c r="F49" s="188"/>
      <c r="G49" s="125"/>
      <c r="H49" s="125"/>
      <c r="I49" s="125"/>
      <c r="J49" s="125"/>
    </row>
    <row r="50" spans="1:10" ht="12.75">
      <c r="A50" s="210"/>
      <c r="B50" s="11">
        <v>47</v>
      </c>
      <c r="C50" s="11" t="s">
        <v>81</v>
      </c>
      <c r="D50" s="78">
        <v>3399.3639</v>
      </c>
      <c r="E50" s="187" t="s">
        <v>195</v>
      </c>
      <c r="F50" s="188"/>
      <c r="G50" s="92">
        <v>0</v>
      </c>
      <c r="H50" s="92">
        <v>0</v>
      </c>
      <c r="I50" s="92">
        <v>50</v>
      </c>
      <c r="J50" s="92">
        <v>50</v>
      </c>
    </row>
    <row r="51" spans="1:10" ht="12.75">
      <c r="A51" s="210"/>
      <c r="B51" s="11">
        <v>48</v>
      </c>
      <c r="C51" s="11" t="s">
        <v>59</v>
      </c>
      <c r="D51" s="11">
        <v>4351.59</v>
      </c>
      <c r="E51" s="187" t="s">
        <v>139</v>
      </c>
      <c r="F51" s="188"/>
      <c r="G51" s="92">
        <v>1337</v>
      </c>
      <c r="H51" s="92">
        <v>1496</v>
      </c>
      <c r="I51" s="92">
        <v>1496</v>
      </c>
      <c r="J51" s="92">
        <v>1496</v>
      </c>
    </row>
    <row r="52" spans="1:10" ht="12.75">
      <c r="A52" s="210"/>
      <c r="B52" s="11">
        <v>49</v>
      </c>
      <c r="C52" s="11"/>
      <c r="D52" s="11"/>
      <c r="E52" s="193" t="s">
        <v>58</v>
      </c>
      <c r="F52" s="188"/>
      <c r="G52" s="95">
        <f>SUM(G49:G51)</f>
        <v>1337</v>
      </c>
      <c r="H52" s="95">
        <f>SUM(H49:H51)</f>
        <v>1496</v>
      </c>
      <c r="I52" s="95">
        <f>SUM(I49:I51)</f>
        <v>1546</v>
      </c>
      <c r="J52" s="95">
        <f>SUM(J49:J51)</f>
        <v>1546</v>
      </c>
    </row>
    <row r="53" spans="1:10" ht="12.75">
      <c r="A53" s="210"/>
      <c r="B53" s="11">
        <v>50</v>
      </c>
      <c r="C53" s="11"/>
      <c r="D53" s="78"/>
      <c r="E53" s="187"/>
      <c r="F53" s="190"/>
      <c r="G53" s="92"/>
      <c r="H53" s="92"/>
      <c r="I53" s="92"/>
      <c r="J53" s="92"/>
    </row>
    <row r="54" spans="1:10" ht="12.75">
      <c r="A54" s="210"/>
      <c r="B54" s="11">
        <v>51</v>
      </c>
      <c r="C54" s="11">
        <v>5901</v>
      </c>
      <c r="D54" s="11">
        <v>5212</v>
      </c>
      <c r="E54" s="187" t="s">
        <v>150</v>
      </c>
      <c r="F54" s="188"/>
      <c r="G54" s="92">
        <v>10</v>
      </c>
      <c r="H54" s="92">
        <v>100</v>
      </c>
      <c r="I54" s="92">
        <v>100</v>
      </c>
      <c r="J54" s="92">
        <v>100</v>
      </c>
    </row>
    <row r="55" spans="1:10" ht="12.75">
      <c r="A55" s="210"/>
      <c r="B55" s="11">
        <v>52</v>
      </c>
      <c r="C55" s="78">
        <v>5169.5171</v>
      </c>
      <c r="D55" s="11" t="s">
        <v>59</v>
      </c>
      <c r="E55" s="187" t="s">
        <v>178</v>
      </c>
      <c r="F55" s="190"/>
      <c r="G55" s="92">
        <v>0</v>
      </c>
      <c r="H55" s="92">
        <v>0</v>
      </c>
      <c r="I55" s="92">
        <v>0</v>
      </c>
      <c r="J55" s="92">
        <v>0</v>
      </c>
    </row>
    <row r="56" spans="1:10" ht="12.75">
      <c r="A56" s="210"/>
      <c r="B56" s="11">
        <v>53</v>
      </c>
      <c r="C56" s="11" t="s">
        <v>59</v>
      </c>
      <c r="D56" s="11">
        <v>3639</v>
      </c>
      <c r="E56" s="187" t="s">
        <v>172</v>
      </c>
      <c r="F56" s="190"/>
      <c r="G56" s="92">
        <v>0</v>
      </c>
      <c r="H56" s="92">
        <v>0</v>
      </c>
      <c r="I56" s="92">
        <v>0</v>
      </c>
      <c r="J56" s="92">
        <v>0</v>
      </c>
    </row>
    <row r="57" spans="1:10" ht="12.75">
      <c r="A57" s="210"/>
      <c r="B57" s="11">
        <v>54</v>
      </c>
      <c r="C57" s="11"/>
      <c r="D57" s="11"/>
      <c r="E57" s="193" t="s">
        <v>132</v>
      </c>
      <c r="F57" s="188"/>
      <c r="G57" s="95">
        <f>G53+G55+G56+G54</f>
        <v>10</v>
      </c>
      <c r="H57" s="95">
        <f>H53+H55+H56+H54</f>
        <v>100</v>
      </c>
      <c r="I57" s="95">
        <f>I53+I55+I56+I54</f>
        <v>100</v>
      </c>
      <c r="J57" s="95">
        <f>J53+J55+J56+J54</f>
        <v>100</v>
      </c>
    </row>
    <row r="58" spans="1:10" ht="12.75">
      <c r="A58" s="210"/>
      <c r="B58" s="11">
        <v>55</v>
      </c>
      <c r="C58" s="11"/>
      <c r="D58" s="11">
        <v>3639</v>
      </c>
      <c r="E58" s="187" t="s">
        <v>171</v>
      </c>
      <c r="F58" s="188"/>
      <c r="G58" s="92">
        <v>0</v>
      </c>
      <c r="H58" s="92">
        <v>0</v>
      </c>
      <c r="I58" s="92">
        <v>0</v>
      </c>
      <c r="J58" s="92">
        <v>0</v>
      </c>
    </row>
    <row r="59" spans="1:10" ht="12.75">
      <c r="A59" s="210"/>
      <c r="B59" s="11">
        <v>56</v>
      </c>
      <c r="C59" s="11"/>
      <c r="D59" s="11">
        <v>3612</v>
      </c>
      <c r="E59" s="191" t="s">
        <v>151</v>
      </c>
      <c r="F59" s="192"/>
      <c r="G59" s="92">
        <v>600</v>
      </c>
      <c r="H59" s="92">
        <v>0</v>
      </c>
      <c r="I59" s="92">
        <v>0</v>
      </c>
      <c r="J59" s="92">
        <v>0</v>
      </c>
    </row>
    <row r="60" spans="1:10" ht="12.75">
      <c r="A60" s="210"/>
      <c r="B60" s="86">
        <v>57</v>
      </c>
      <c r="C60" s="11"/>
      <c r="D60" s="11">
        <v>2310</v>
      </c>
      <c r="E60" s="82" t="s">
        <v>203</v>
      </c>
      <c r="F60" s="127"/>
      <c r="G60" s="92"/>
      <c r="H60" s="92"/>
      <c r="I60" s="93">
        <v>22</v>
      </c>
      <c r="J60" s="92">
        <v>22</v>
      </c>
    </row>
    <row r="61" spans="1:10" ht="12.75">
      <c r="A61" s="210"/>
      <c r="B61" s="11">
        <v>58</v>
      </c>
      <c r="C61" s="11"/>
      <c r="D61" s="11">
        <v>3612</v>
      </c>
      <c r="E61" s="191" t="s">
        <v>184</v>
      </c>
      <c r="F61" s="188"/>
      <c r="G61" s="92"/>
      <c r="H61" s="92">
        <v>1500</v>
      </c>
      <c r="I61" s="93">
        <f>1500+825</f>
        <v>2325</v>
      </c>
      <c r="J61" s="92">
        <f>1500+825</f>
        <v>2325</v>
      </c>
    </row>
    <row r="62" spans="1:10" ht="12.75">
      <c r="A62" s="210"/>
      <c r="B62" s="11">
        <v>59</v>
      </c>
      <c r="C62" s="11"/>
      <c r="D62" s="11">
        <v>3634</v>
      </c>
      <c r="E62" s="191" t="s">
        <v>183</v>
      </c>
      <c r="F62" s="188"/>
      <c r="G62" s="92"/>
      <c r="H62" s="92">
        <v>1000</v>
      </c>
      <c r="I62" s="92">
        <v>1000</v>
      </c>
      <c r="J62" s="92">
        <v>1000</v>
      </c>
    </row>
    <row r="63" spans="1:10" ht="12.75">
      <c r="A63" s="210"/>
      <c r="B63" s="11">
        <v>60</v>
      </c>
      <c r="C63" s="12"/>
      <c r="D63" s="12">
        <v>3639</v>
      </c>
      <c r="E63" s="191" t="s">
        <v>95</v>
      </c>
      <c r="F63" s="192"/>
      <c r="G63" s="93">
        <f>19566+200-10000+10000-10000-2600</f>
        <v>7166</v>
      </c>
      <c r="H63" s="93">
        <f>21811+100-1650-79-30-40+47-1000</f>
        <v>19159</v>
      </c>
      <c r="I63" s="93">
        <f>21811+100-1650-79-30-40+47-1000-100+180+300+200</f>
        <v>19739</v>
      </c>
      <c r="J63" s="92">
        <f>21811+100-1650-79-30-40+47-1000-100+180+300+200</f>
        <v>19739</v>
      </c>
    </row>
    <row r="64" spans="1:10" ht="12.75">
      <c r="A64" s="210"/>
      <c r="B64" s="11">
        <v>61</v>
      </c>
      <c r="C64" s="12"/>
      <c r="D64" s="12">
        <v>3639</v>
      </c>
      <c r="E64" s="82" t="s">
        <v>185</v>
      </c>
      <c r="F64" s="127"/>
      <c r="G64" s="147"/>
      <c r="H64" s="146">
        <v>5000</v>
      </c>
      <c r="I64" s="146">
        <v>5000</v>
      </c>
      <c r="J64" s="146">
        <v>5000</v>
      </c>
    </row>
    <row r="65" spans="1:10" ht="12.75">
      <c r="A65" s="210"/>
      <c r="B65" s="11">
        <v>62</v>
      </c>
      <c r="C65" s="11"/>
      <c r="D65" s="11">
        <v>3612</v>
      </c>
      <c r="E65" s="191" t="s">
        <v>60</v>
      </c>
      <c r="F65" s="192"/>
      <c r="G65" s="173">
        <f>14525+900-400</f>
        <v>15025</v>
      </c>
      <c r="H65" s="173">
        <f>14615+1162</f>
        <v>15777</v>
      </c>
      <c r="I65" s="173">
        <f>14615+1162</f>
        <v>15777</v>
      </c>
      <c r="J65" s="173">
        <f>14615+1162</f>
        <v>15777</v>
      </c>
    </row>
    <row r="66" spans="1:10" ht="12.75">
      <c r="A66" s="210"/>
      <c r="B66" s="11">
        <v>63</v>
      </c>
      <c r="C66" s="11"/>
      <c r="D66" s="11">
        <v>3612</v>
      </c>
      <c r="E66" s="82" t="s">
        <v>115</v>
      </c>
      <c r="F66" s="127"/>
      <c r="G66" s="175"/>
      <c r="H66" s="175"/>
      <c r="I66" s="175"/>
      <c r="J66" s="175"/>
    </row>
    <row r="67" spans="1:10" ht="12.75">
      <c r="A67" s="210"/>
      <c r="B67" s="11">
        <v>64</v>
      </c>
      <c r="C67" s="11"/>
      <c r="D67" s="11">
        <v>3669</v>
      </c>
      <c r="E67" s="187" t="s">
        <v>106</v>
      </c>
      <c r="F67" s="188"/>
      <c r="G67" s="92">
        <v>50</v>
      </c>
      <c r="H67" s="92">
        <v>50</v>
      </c>
      <c r="I67" s="93">
        <f>50+250</f>
        <v>300</v>
      </c>
      <c r="J67" s="92">
        <f>50+250</f>
        <v>300</v>
      </c>
    </row>
    <row r="68" spans="1:10" ht="12.75">
      <c r="A68" s="210"/>
      <c r="B68" s="11">
        <v>65</v>
      </c>
      <c r="C68" s="11"/>
      <c r="D68" s="11"/>
      <c r="E68" s="193" t="s">
        <v>67</v>
      </c>
      <c r="F68" s="188"/>
      <c r="G68" s="95">
        <f>SUM(G58:G67)</f>
        <v>22841</v>
      </c>
      <c r="H68" s="95">
        <f>SUM(H58:H67)</f>
        <v>42486</v>
      </c>
      <c r="I68" s="95">
        <f>SUM(I58:I67)</f>
        <v>44163</v>
      </c>
      <c r="J68" s="95">
        <f>SUM(J58:J67)</f>
        <v>44163</v>
      </c>
    </row>
    <row r="69" spans="1:10" ht="12.75">
      <c r="A69" s="210"/>
      <c r="B69" s="11">
        <v>66</v>
      </c>
      <c r="C69" s="11" t="s">
        <v>85</v>
      </c>
      <c r="D69" s="11">
        <v>6171</v>
      </c>
      <c r="E69" s="187" t="s">
        <v>86</v>
      </c>
      <c r="F69" s="188"/>
      <c r="G69" s="92">
        <v>370</v>
      </c>
      <c r="H69" s="92">
        <v>370</v>
      </c>
      <c r="I69" s="92">
        <v>370</v>
      </c>
      <c r="J69" s="92">
        <v>370</v>
      </c>
    </row>
    <row r="70" spans="1:10" ht="12.75">
      <c r="A70" s="210"/>
      <c r="B70" s="11">
        <v>67</v>
      </c>
      <c r="C70" s="11"/>
      <c r="D70" s="11"/>
      <c r="E70" s="193" t="s">
        <v>86</v>
      </c>
      <c r="F70" s="188"/>
      <c r="G70" s="97">
        <f>SUM(G69)</f>
        <v>370</v>
      </c>
      <c r="H70" s="97">
        <f>SUM(H69)</f>
        <v>370</v>
      </c>
      <c r="I70" s="97">
        <f>SUM(I69)</f>
        <v>370</v>
      </c>
      <c r="J70" s="97">
        <f>SUM(J69)</f>
        <v>370</v>
      </c>
    </row>
    <row r="71" spans="1:10" ht="12.75">
      <c r="A71" s="210"/>
      <c r="B71" s="11">
        <v>68</v>
      </c>
      <c r="C71" s="13">
        <v>5363</v>
      </c>
      <c r="D71" s="13">
        <v>2212</v>
      </c>
      <c r="E71" s="187" t="s">
        <v>186</v>
      </c>
      <c r="F71" s="188"/>
      <c r="G71" s="148"/>
      <c r="H71" s="149">
        <v>800</v>
      </c>
      <c r="I71" s="149">
        <v>800</v>
      </c>
      <c r="J71" s="149">
        <v>800</v>
      </c>
    </row>
    <row r="72" spans="1:10" ht="12.75">
      <c r="A72" s="210"/>
      <c r="B72" s="11">
        <v>69</v>
      </c>
      <c r="C72" s="13"/>
      <c r="D72" s="13"/>
      <c r="E72" s="193" t="s">
        <v>187</v>
      </c>
      <c r="F72" s="216"/>
      <c r="G72" s="148"/>
      <c r="H72" s="148">
        <f>SUM(H71)</f>
        <v>800</v>
      </c>
      <c r="I72" s="148">
        <f>SUM(I71)</f>
        <v>800</v>
      </c>
      <c r="J72" s="148">
        <f>SUM(J71)</f>
        <v>800</v>
      </c>
    </row>
    <row r="73" spans="1:10" ht="13.5" thickBot="1">
      <c r="A73" s="211"/>
      <c r="B73" s="15">
        <v>70</v>
      </c>
      <c r="C73" s="15"/>
      <c r="D73" s="15"/>
      <c r="E73" s="228" t="s">
        <v>61</v>
      </c>
      <c r="F73" s="215"/>
      <c r="G73" s="98">
        <f>G4+G6+G14+G22+G29+G43+G46+G48+G52+G68+G70+G57</f>
        <v>67115</v>
      </c>
      <c r="H73" s="98">
        <f>H4+H6+H14+H22+H29+H43+H46+H48+H52+H68+H70+H57+H72</f>
        <v>89007</v>
      </c>
      <c r="I73" s="98">
        <f>I4+I6+I14+I22+I29+I43+I46+I48+I52+I68+I70+I57+I72</f>
        <v>91987</v>
      </c>
      <c r="J73" s="98">
        <f>J4+J6+J14+J22+J29+J43+J46+J48+J52+J68+J70+J57+J72</f>
        <v>91987</v>
      </c>
    </row>
    <row r="74" spans="1:10" ht="12.75" customHeight="1">
      <c r="A74" s="158" t="s">
        <v>101</v>
      </c>
      <c r="B74" s="217">
        <v>71</v>
      </c>
      <c r="C74" s="219"/>
      <c r="D74" s="219"/>
      <c r="E74" s="222" t="s">
        <v>129</v>
      </c>
      <c r="F74" s="223"/>
      <c r="G74" s="189">
        <f>34526-7000+6600+70+200+3000+8000+2600</f>
        <v>47996</v>
      </c>
      <c r="H74" s="189">
        <f>17040+30+40+1650+1000</f>
        <v>19760</v>
      </c>
      <c r="I74" s="189">
        <f>17040+30+40+1650+1000+100-20+120</f>
        <v>19960</v>
      </c>
      <c r="J74" s="189">
        <f>17040+30+40+1650+1000+100-20+120+300</f>
        <v>20260</v>
      </c>
    </row>
    <row r="75" spans="1:10" ht="12.75">
      <c r="A75" s="159"/>
      <c r="B75" s="218"/>
      <c r="C75" s="220"/>
      <c r="D75" s="220"/>
      <c r="E75" s="224"/>
      <c r="F75" s="225"/>
      <c r="G75" s="185"/>
      <c r="H75" s="185"/>
      <c r="I75" s="185"/>
      <c r="J75" s="185"/>
    </row>
    <row r="76" spans="1:10" ht="12.75">
      <c r="A76" s="159"/>
      <c r="B76" s="218"/>
      <c r="C76" s="220"/>
      <c r="D76" s="220"/>
      <c r="E76" s="224"/>
      <c r="F76" s="225"/>
      <c r="G76" s="185"/>
      <c r="H76" s="185"/>
      <c r="I76" s="185"/>
      <c r="J76" s="185"/>
    </row>
    <row r="77" spans="1:10" ht="12.75">
      <c r="A77" s="159"/>
      <c r="B77" s="218"/>
      <c r="C77" s="220"/>
      <c r="D77" s="220"/>
      <c r="E77" s="224"/>
      <c r="F77" s="225"/>
      <c r="G77" s="185"/>
      <c r="H77" s="185"/>
      <c r="I77" s="185"/>
      <c r="J77" s="185"/>
    </row>
    <row r="78" spans="1:10" ht="12.75">
      <c r="A78" s="159"/>
      <c r="B78" s="218"/>
      <c r="C78" s="220"/>
      <c r="D78" s="220"/>
      <c r="E78" s="224"/>
      <c r="F78" s="225"/>
      <c r="G78" s="185"/>
      <c r="H78" s="185"/>
      <c r="I78" s="185"/>
      <c r="J78" s="185"/>
    </row>
    <row r="79" spans="1:10" ht="12.75">
      <c r="A79" s="159"/>
      <c r="B79" s="218"/>
      <c r="C79" s="220"/>
      <c r="D79" s="220"/>
      <c r="E79" s="224"/>
      <c r="F79" s="225"/>
      <c r="G79" s="185"/>
      <c r="H79" s="185"/>
      <c r="I79" s="185"/>
      <c r="J79" s="185"/>
    </row>
    <row r="80" spans="1:10" ht="12.75">
      <c r="A80" s="159"/>
      <c r="B80" s="195"/>
      <c r="C80" s="221"/>
      <c r="D80" s="221"/>
      <c r="E80" s="226"/>
      <c r="F80" s="227"/>
      <c r="G80" s="186"/>
      <c r="H80" s="186"/>
      <c r="I80" s="186"/>
      <c r="J80" s="186"/>
    </row>
    <row r="81" spans="1:10" ht="12.75">
      <c r="A81" s="159"/>
      <c r="B81" s="11">
        <v>72</v>
      </c>
      <c r="C81" s="11"/>
      <c r="D81" s="11"/>
      <c r="E81" s="164"/>
      <c r="F81" s="188"/>
      <c r="G81" s="101"/>
      <c r="H81" s="101"/>
      <c r="I81" s="101"/>
      <c r="J81" s="101"/>
    </row>
    <row r="82" spans="1:10" ht="12.75">
      <c r="A82" s="159"/>
      <c r="B82" s="11">
        <v>73</v>
      </c>
      <c r="C82" s="11"/>
      <c r="D82" s="11"/>
      <c r="E82" s="164"/>
      <c r="F82" s="188"/>
      <c r="G82" s="101"/>
      <c r="H82" s="101"/>
      <c r="I82" s="101"/>
      <c r="J82" s="101"/>
    </row>
    <row r="83" spans="1:10" ht="13.5" thickBot="1">
      <c r="A83" s="208"/>
      <c r="B83" s="15">
        <v>74</v>
      </c>
      <c r="C83" s="15"/>
      <c r="D83" s="15"/>
      <c r="E83" s="214" t="s">
        <v>62</v>
      </c>
      <c r="F83" s="215"/>
      <c r="G83" s="99">
        <f>SUM(G74:G82)</f>
        <v>47996</v>
      </c>
      <c r="H83" s="99">
        <f>SUM(H74:H82)</f>
        <v>19760</v>
      </c>
      <c r="I83" s="99">
        <f>SUM(I74:I82)</f>
        <v>19960</v>
      </c>
      <c r="J83" s="99">
        <f>SUM(J74:J82)</f>
        <v>20260</v>
      </c>
    </row>
    <row r="84" spans="1:10" ht="13.5" thickBot="1">
      <c r="A84" s="57"/>
      <c r="B84" s="58">
        <v>75</v>
      </c>
      <c r="C84" s="58"/>
      <c r="D84" s="58"/>
      <c r="E84" s="212" t="s">
        <v>74</v>
      </c>
      <c r="F84" s="213"/>
      <c r="G84" s="100">
        <f>G73+G83</f>
        <v>115111</v>
      </c>
      <c r="H84" s="100">
        <f>H73+H83</f>
        <v>108767</v>
      </c>
      <c r="I84" s="100">
        <f>I73+I83</f>
        <v>111947</v>
      </c>
      <c r="J84" s="100">
        <f>J73+J83</f>
        <v>112247</v>
      </c>
    </row>
    <row r="85" ht="12.75">
      <c r="F85" s="72"/>
    </row>
    <row r="86" ht="12.75">
      <c r="F86" s="72" t="s">
        <v>104</v>
      </c>
    </row>
  </sheetData>
  <mergeCells count="89">
    <mergeCell ref="J65:J66"/>
    <mergeCell ref="J74:J80"/>
    <mergeCell ref="F1:J1"/>
    <mergeCell ref="E70:F70"/>
    <mergeCell ref="H65:H66"/>
    <mergeCell ref="H74:H80"/>
    <mergeCell ref="E73:F73"/>
    <mergeCell ref="G74:G80"/>
    <mergeCell ref="E29:F29"/>
    <mergeCell ref="E33:F33"/>
    <mergeCell ref="B74:B80"/>
    <mergeCell ref="C74:C80"/>
    <mergeCell ref="D74:D80"/>
    <mergeCell ref="E74:F80"/>
    <mergeCell ref="E72:F72"/>
    <mergeCell ref="E34:F34"/>
    <mergeCell ref="E41:F41"/>
    <mergeCell ref="E38:F38"/>
    <mergeCell ref="E35:F35"/>
    <mergeCell ref="E39:F39"/>
    <mergeCell ref="E36:F36"/>
    <mergeCell ref="E37:F37"/>
    <mergeCell ref="E40:F40"/>
    <mergeCell ref="E42:F42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32:F32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B27:B28"/>
    <mergeCell ref="C27:C28"/>
    <mergeCell ref="D27:D28"/>
    <mergeCell ref="E27:E28"/>
    <mergeCell ref="E47:F47"/>
    <mergeCell ref="E68:F68"/>
    <mergeCell ref="E43:F43"/>
    <mergeCell ref="E45:F45"/>
    <mergeCell ref="E44:F44"/>
    <mergeCell ref="E46:F46"/>
    <mergeCell ref="E49:F49"/>
    <mergeCell ref="E55:F55"/>
    <mergeCell ref="E52:F52"/>
    <mergeCell ref="E48:F48"/>
    <mergeCell ref="I74:I80"/>
    <mergeCell ref="G65:G66"/>
    <mergeCell ref="E53:F53"/>
    <mergeCell ref="E61:F61"/>
    <mergeCell ref="E62:F62"/>
    <mergeCell ref="E54:F54"/>
    <mergeCell ref="E58:F58"/>
    <mergeCell ref="E69:F69"/>
    <mergeCell ref="E63:F63"/>
    <mergeCell ref="E56:F56"/>
    <mergeCell ref="E71:F71"/>
    <mergeCell ref="E51:F51"/>
    <mergeCell ref="E50:F50"/>
    <mergeCell ref="I65:I66"/>
    <mergeCell ref="E67:F67"/>
    <mergeCell ref="E57:F57"/>
    <mergeCell ref="E59:F59"/>
  </mergeCells>
  <printOptions/>
  <pageMargins left="0.3937007874015748" right="0" top="0.3937007874015748" bottom="0" header="0.5118110236220472" footer="0.5118110236220472"/>
  <pageSetup horizontalDpi="300" verticalDpi="3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75" zoomScaleNormal="75" workbookViewId="0" topLeftCell="A1">
      <selection activeCell="I58" sqref="I57:I5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2" t="s">
        <v>209</v>
      </c>
      <c r="B2" s="232"/>
      <c r="C2" s="232"/>
      <c r="D2" s="23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76" t="s">
        <v>207</v>
      </c>
      <c r="F4" s="177"/>
      <c r="G4" s="177"/>
      <c r="H4" s="177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166</v>
      </c>
      <c r="F5" s="109" t="s">
        <v>192</v>
      </c>
      <c r="G5" s="109" t="s">
        <v>201</v>
      </c>
      <c r="H5" s="109" t="s">
        <v>206</v>
      </c>
    </row>
    <row r="6" spans="1:8" ht="12.75">
      <c r="A6" s="21">
        <v>1</v>
      </c>
      <c r="B6" s="14">
        <v>8115</v>
      </c>
      <c r="C6" s="14"/>
      <c r="D6" s="28" t="s">
        <v>94</v>
      </c>
      <c r="E6" s="133">
        <v>-330</v>
      </c>
      <c r="F6" s="151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80</v>
      </c>
      <c r="E7" s="55">
        <f>23000+10000+20</f>
        <v>33020</v>
      </c>
      <c r="F7" s="55">
        <f>17500-330</f>
        <v>17170</v>
      </c>
      <c r="G7" s="55">
        <f>17500-330+316-45-237</f>
        <v>17204</v>
      </c>
      <c r="H7" s="53">
        <f>17500-330+316-45-237</f>
        <v>17204</v>
      </c>
    </row>
    <row r="8" spans="1:8" ht="12.75">
      <c r="A8" s="22">
        <v>3</v>
      </c>
      <c r="B8" s="11">
        <v>8115</v>
      </c>
      <c r="C8" s="11"/>
      <c r="D8" s="2" t="s">
        <v>124</v>
      </c>
      <c r="E8" s="53">
        <v>1300</v>
      </c>
      <c r="F8" s="53">
        <v>1000</v>
      </c>
      <c r="G8" s="53">
        <v>1000</v>
      </c>
      <c r="H8" s="53">
        <v>1000</v>
      </c>
    </row>
    <row r="9" spans="1:8" ht="12.75">
      <c r="A9" s="22">
        <v>4</v>
      </c>
      <c r="B9" s="11">
        <v>8115</v>
      </c>
      <c r="C9" s="2"/>
      <c r="D9" s="2" t="s">
        <v>121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122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181</v>
      </c>
      <c r="E11" s="53">
        <v>0</v>
      </c>
      <c r="F11" s="53">
        <v>-370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158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163</v>
      </c>
      <c r="E13" s="53">
        <v>-11740</v>
      </c>
      <c r="F13" s="143">
        <v>-11740</v>
      </c>
      <c r="G13" s="154">
        <f>-11740+2917+2403+4878</f>
        <v>-1542</v>
      </c>
      <c r="H13" s="143">
        <f>-11740+2917+2403+4878</f>
        <v>-1542</v>
      </c>
    </row>
    <row r="14" spans="1:8" ht="12.75">
      <c r="A14" s="22">
        <v>9</v>
      </c>
      <c r="B14" s="11">
        <v>8115</v>
      </c>
      <c r="C14" s="2"/>
      <c r="D14" s="81" t="s">
        <v>204</v>
      </c>
      <c r="E14" s="53">
        <v>-860</v>
      </c>
      <c r="F14" s="53">
        <v>-670</v>
      </c>
      <c r="G14" s="55">
        <f>-670+825-270-390</f>
        <v>-505</v>
      </c>
      <c r="H14" s="53">
        <f>-670+825-270-390</f>
        <v>-505</v>
      </c>
    </row>
    <row r="15" spans="1:8" ht="12.75">
      <c r="A15" s="22">
        <v>10</v>
      </c>
      <c r="B15" s="11">
        <v>8124</v>
      </c>
      <c r="C15" s="2"/>
      <c r="D15" s="2" t="s">
        <v>137</v>
      </c>
      <c r="E15" s="26">
        <v>-3245</v>
      </c>
      <c r="F15" s="53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203</v>
      </c>
      <c r="E16" s="53">
        <v>-200</v>
      </c>
      <c r="F16" s="53">
        <v>-200</v>
      </c>
      <c r="G16" s="55">
        <f>-200+22</f>
        <v>-178</v>
      </c>
      <c r="H16" s="53">
        <f>-200+22</f>
        <v>-178</v>
      </c>
    </row>
    <row r="17" spans="1:8" ht="12.75">
      <c r="A17" s="22">
        <v>12</v>
      </c>
      <c r="B17" s="11">
        <v>8124</v>
      </c>
      <c r="C17" s="2"/>
      <c r="D17" s="2" t="s">
        <v>138</v>
      </c>
      <c r="E17" s="26">
        <v>-1061</v>
      </c>
      <c r="F17" s="53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160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161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126</v>
      </c>
      <c r="E21" s="26">
        <v>-800</v>
      </c>
      <c r="F21" s="53">
        <v>-374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136</v>
      </c>
      <c r="E22" s="26">
        <v>-1044</v>
      </c>
      <c r="F22" s="53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79</v>
      </c>
      <c r="E26" s="49">
        <f>SUM(E6:E25)</f>
        <v>14640</v>
      </c>
      <c r="F26" s="49">
        <f>SUM(F6:F25)</f>
        <v>-864</v>
      </c>
      <c r="G26" s="49">
        <f>SUM(G6:G25)</f>
        <v>9555</v>
      </c>
      <c r="H26" s="49">
        <f>SUM(H6:H25)</f>
        <v>9555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100850</v>
      </c>
      <c r="H29" s="30">
        <f>'příjmy 2014'!K87</f>
        <v>101150</v>
      </c>
    </row>
    <row r="30" spans="4:8" ht="12.75">
      <c r="D30" s="31" t="s">
        <v>65</v>
      </c>
      <c r="E30" s="32">
        <f>'výdaje 2014'!G84</f>
        <v>115111</v>
      </c>
      <c r="F30" s="32">
        <f>'výdaje 2014'!H84</f>
        <v>108767</v>
      </c>
      <c r="G30" s="32">
        <f>'výdaje 2014'!I84</f>
        <v>111947</v>
      </c>
      <c r="H30" s="32">
        <f>'výdaje 2014'!J84</f>
        <v>112247</v>
      </c>
    </row>
    <row r="31" spans="4:8" ht="12.75">
      <c r="D31" s="31" t="s">
        <v>84</v>
      </c>
      <c r="E31" s="26">
        <f>E29-E30</f>
        <v>-14640</v>
      </c>
      <c r="F31" s="26">
        <f>F29-F30</f>
        <v>-10876</v>
      </c>
      <c r="G31" s="26">
        <f>G29-G30</f>
        <v>-11097</v>
      </c>
      <c r="H31" s="26">
        <f>H29-H30</f>
        <v>-11097</v>
      </c>
    </row>
    <row r="32" spans="4:8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9555</v>
      </c>
      <c r="H32" s="34">
        <f>H26</f>
        <v>9555</v>
      </c>
    </row>
    <row r="35" spans="5:8" ht="12.75">
      <c r="E35">
        <f>E31+E32</f>
        <v>0</v>
      </c>
      <c r="F35">
        <f>F31+F32</f>
        <v>-11740</v>
      </c>
      <c r="G35">
        <f>G31+G32</f>
        <v>-1542</v>
      </c>
      <c r="H35">
        <f>H31+H32</f>
        <v>-1542</v>
      </c>
    </row>
    <row r="38" spans="1:8" s="102" customFormat="1" ht="14.25">
      <c r="A38" s="1"/>
      <c r="B38" s="111"/>
      <c r="D38" s="110"/>
      <c r="E38" s="145" t="s">
        <v>193</v>
      </c>
      <c r="F38" s="145">
        <v>11740</v>
      </c>
      <c r="G38" s="145">
        <v>1542</v>
      </c>
      <c r="H38" s="145">
        <v>1542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50" t="s">
        <v>194</v>
      </c>
      <c r="F40" s="150">
        <f>SUM(F35:F39)</f>
        <v>0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188</v>
      </c>
      <c r="C46" s="110"/>
      <c r="D46" s="110" t="s">
        <v>189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233"/>
      <c r="E51" s="234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6" s="102" customFormat="1" ht="12.75">
      <c r="A59" s="105"/>
      <c r="B59" s="105"/>
      <c r="C59" s="106"/>
      <c r="D59" s="106"/>
      <c r="F59" s="1" t="s">
        <v>190</v>
      </c>
    </row>
    <row r="60" spans="1:6" s="102" customFormat="1" ht="12.75">
      <c r="A60" s="105"/>
      <c r="B60" s="105"/>
      <c r="C60" s="106"/>
      <c r="D60" s="106"/>
      <c r="F60" s="1" t="s">
        <v>191</v>
      </c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210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7" ht="12.75">
      <c r="A74" s="229" t="s">
        <v>147</v>
      </c>
      <c r="B74" s="230"/>
      <c r="C74" s="230"/>
      <c r="D74" s="230"/>
      <c r="E74" s="231"/>
      <c r="F74" s="231"/>
      <c r="G74" s="231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4">
    <mergeCell ref="A74:G74"/>
    <mergeCell ref="A2:D2"/>
    <mergeCell ref="D51:E51"/>
    <mergeCell ref="E4:H4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2014-09-22T12:16:43Z</cp:lastPrinted>
  <dcterms:created xsi:type="dcterms:W3CDTF">2003-01-03T12:32:00Z</dcterms:created>
  <dcterms:modified xsi:type="dcterms:W3CDTF">2014-10-07T08:51:19Z</dcterms:modified>
  <cp:category/>
  <cp:version/>
  <cp:contentType/>
  <cp:contentStatus/>
</cp:coreProperties>
</file>