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250" activeTab="0"/>
  </bookViews>
  <sheets>
    <sheet name="Stavební rozpočet" sheetId="1" r:id="rId1"/>
  </sheets>
  <definedNames>
    <definedName name="_xlnm.Print_Titles" localSheetId="0">'Stavební rozpočet'!$8:$9</definedName>
  </definedNames>
  <calcPr fullCalcOnLoad="1"/>
</workbook>
</file>

<file path=xl/sharedStrings.xml><?xml version="1.0" encoding="utf-8"?>
<sst xmlns="http://schemas.openxmlformats.org/spreadsheetml/2006/main" count="886" uniqueCount="236">
  <si>
    <t>Stavební rozpočet</t>
  </si>
  <si>
    <t>Název stavby:</t>
  </si>
  <si>
    <t>Oprava chodníků</t>
  </si>
  <si>
    <t>Objednatel:</t>
  </si>
  <si>
    <t>Druh stavby:</t>
  </si>
  <si>
    <t>Výměna krytu včetně obrub</t>
  </si>
  <si>
    <t xml:space="preserve"> </t>
  </si>
  <si>
    <t>Projektant:</t>
  </si>
  <si>
    <t>Lokalita:</t>
  </si>
  <si>
    <t>Chrastava, Střelecký vrch</t>
  </si>
  <si>
    <t>Zhotovitel: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</si>
  <si>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</si>
  <si>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</si>
  <si>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</si>
  <si>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</si>
  <si>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</si>
  <si>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</si>
  <si>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</si>
  <si>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</si>
  <si>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Rozměry</t>
  </si>
  <si>
    <t>cena (Kč)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</si>
  <si>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</si>
  <si>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</si>
  <si>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</si>
  <si>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</si>
  <si>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</si>
  <si>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</si>
  <si>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</si>
  <si>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</si>
  <si>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</si>
  <si>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01</t>
  </si>
  <si>
    <t>Hlavní chodník</t>
  </si>
  <si>
    <t>11</t>
  </si>
  <si>
    <t>Přípravné a přidružené práce</t>
  </si>
  <si>
    <t>HS</t>
  </si>
  <si>
    <t>1</t>
  </si>
  <si>
    <t>113202111R00</t>
  </si>
  <si>
    <t>Vytrhání obrub z krajníků nebo obrubníků stojatých</t>
  </si>
  <si>
    <t>m</t>
  </si>
  <si>
    <t>Poznámka:</t>
  </si>
  <si>
    <t>2</t>
  </si>
  <si>
    <t>113107231R00</t>
  </si>
  <si>
    <t>Odstranění podkladu , beton,prům. tl.do 18 cm.</t>
  </si>
  <si>
    <t>m2</t>
  </si>
  <si>
    <t>3</t>
  </si>
  <si>
    <t>113107732R00</t>
  </si>
  <si>
    <t>Odstranění podkladu pl.50 m2, perk .</t>
  </si>
  <si>
    <t>4</t>
  </si>
  <si>
    <t>113204111R00</t>
  </si>
  <si>
    <t>Vytrhání obrub záhonových</t>
  </si>
  <si>
    <t>13</t>
  </si>
  <si>
    <t>Hloubené vykopávky</t>
  </si>
  <si>
    <t>5</t>
  </si>
  <si>
    <t>139600012RA0</t>
  </si>
  <si>
    <t>Ruční výkop v hornině 3 - začištění</t>
  </si>
  <si>
    <t>m3</t>
  </si>
  <si>
    <t>16</t>
  </si>
  <si>
    <t>Přemístění výkopku</t>
  </si>
  <si>
    <t>6</t>
  </si>
  <si>
    <t>162702199R00</t>
  </si>
  <si>
    <t>Poplatek za skládku</t>
  </si>
  <si>
    <t>T</t>
  </si>
  <si>
    <t>7</t>
  </si>
  <si>
    <t>162701105R00</t>
  </si>
  <si>
    <t>Vodorovné přemístění vyb.hmot do 10000 m</t>
  </si>
  <si>
    <t>18</t>
  </si>
  <si>
    <t>Povrchové úpravy terénu</t>
  </si>
  <si>
    <t>8</t>
  </si>
  <si>
    <t>181301101R00</t>
  </si>
  <si>
    <t>Rozprostření ornice u obrub vč.dodání</t>
  </si>
  <si>
    <t>56</t>
  </si>
  <si>
    <t>Podkladní vrstvy komunikací a zpevněných ploch</t>
  </si>
  <si>
    <t>9</t>
  </si>
  <si>
    <t>564841111R00</t>
  </si>
  <si>
    <t>Podklad ze štěrkodrti po zhutnění tloušťky 12 cm</t>
  </si>
  <si>
    <t>57</t>
  </si>
  <si>
    <t>Kryty štěrkových a živičných pozemních komunikací a zpevněných ploch</t>
  </si>
  <si>
    <t>10</t>
  </si>
  <si>
    <t>577131311R00</t>
  </si>
  <si>
    <t>Zálivka asfalt.betonem k obrubě ( komunikace) vč.podkladu</t>
  </si>
  <si>
    <t>208 x 0,15 = 31,2</t>
  </si>
  <si>
    <t>59</t>
  </si>
  <si>
    <t>Dlažby a předlažby pozemních komunikací a zpevněných ploch</t>
  </si>
  <si>
    <t>596215021R00</t>
  </si>
  <si>
    <t>Kladení zámkové dlažby tl. 6 cm do drtě tl. 4 cm vč.dodávky</t>
  </si>
  <si>
    <t>89</t>
  </si>
  <si>
    <t>Ostatní konstrukce a práce na trubním vedení</t>
  </si>
  <si>
    <t>12</t>
  </si>
  <si>
    <t>899304111R00</t>
  </si>
  <si>
    <t>Výškové osazení kan.poklopů</t>
  </si>
  <si>
    <t>kus</t>
  </si>
  <si>
    <t>91</t>
  </si>
  <si>
    <t>Doplňující konstrukce a práce na pozemních komunikacích a zpevněných plochách</t>
  </si>
  <si>
    <t>917862111RT8</t>
  </si>
  <si>
    <t>Osazení stojat. obrub.bet. s opěrou vč.  dodávky</t>
  </si>
  <si>
    <t>14</t>
  </si>
  <si>
    <t>916561111RT2</t>
  </si>
  <si>
    <t>Osazení záhon.obrubníků do lože s opěrou vč.dodávky</t>
  </si>
  <si>
    <t>217,17 + kruh mezi čp.675 a 676  ( 25,12  m ) + nové mezi čp. 677 a 678 ( 40 m )</t>
  </si>
  <si>
    <t>15</t>
  </si>
  <si>
    <t>914001111R00</t>
  </si>
  <si>
    <t>Osaz sloupků, montáž svislých dopr.značek</t>
  </si>
  <si>
    <t>918101111R00</t>
  </si>
  <si>
    <t>Lože pod obrubníky nebo obruby dlažeb z C 12/15</t>
  </si>
  <si>
    <t>96</t>
  </si>
  <si>
    <t>Bourání konstrukcí</t>
  </si>
  <si>
    <t>17</t>
  </si>
  <si>
    <t>966006132R00</t>
  </si>
  <si>
    <t>Odstranění doprav.značek se sloupky,</t>
  </si>
  <si>
    <t>998223011R00</t>
  </si>
  <si>
    <t>Přesun hmot, pozemní komunikace, kryt dlážděný</t>
  </si>
  <si>
    <t>t</t>
  </si>
  <si>
    <t>M46</t>
  </si>
  <si>
    <t>Zemní práce při montážích</t>
  </si>
  <si>
    <t>MP</t>
  </si>
  <si>
    <t>19</t>
  </si>
  <si>
    <t>460030081RT3</t>
  </si>
  <si>
    <t>Řezání spáry v asfaltu nebo betonu</t>
  </si>
  <si>
    <t>S</t>
  </si>
  <si>
    <t>Přesuny sutí</t>
  </si>
  <si>
    <t>PR</t>
  </si>
  <si>
    <t>20</t>
  </si>
  <si>
    <t>979088212R00</t>
  </si>
  <si>
    <t>Nakládání suti na dopravní prostředky</t>
  </si>
  <si>
    <t>02</t>
  </si>
  <si>
    <t>Horní chodník</t>
  </si>
  <si>
    <t>21</t>
  </si>
  <si>
    <t>22</t>
  </si>
  <si>
    <t>113107131R00</t>
  </si>
  <si>
    <t>Odstranění podkladu , bet.prostý prům. tl.18 cm</t>
  </si>
  <si>
    <t>23</t>
  </si>
  <si>
    <t>Ruční výkop - začištění</t>
  </si>
  <si>
    <t>24</t>
  </si>
  <si>
    <t>25</t>
  </si>
  <si>
    <t>26</t>
  </si>
  <si>
    <t>33</t>
  </si>
  <si>
    <t>Sloupy a pilíře, stožáry a rámové stojky</t>
  </si>
  <si>
    <t>27</t>
  </si>
  <si>
    <t>338920023RA0</t>
  </si>
  <si>
    <t>Palisáda z beton. kůlů - schod vč.dodávky</t>
  </si>
  <si>
    <t>28</t>
  </si>
  <si>
    <t>29</t>
  </si>
  <si>
    <t>200x100x6  šedá</t>
  </si>
  <si>
    <t>30</t>
  </si>
  <si>
    <t>Výšková úprava kan.poklopu</t>
  </si>
  <si>
    <t>31</t>
  </si>
  <si>
    <t>32</t>
  </si>
  <si>
    <t>34</t>
  </si>
  <si>
    <t>03</t>
  </si>
  <si>
    <t>M klub</t>
  </si>
  <si>
    <t>35</t>
  </si>
  <si>
    <t>36</t>
  </si>
  <si>
    <t>37</t>
  </si>
  <si>
    <t>38</t>
  </si>
  <si>
    <t>39</t>
  </si>
  <si>
    <t>Poplatek za skládku zeminy</t>
  </si>
  <si>
    <t>40</t>
  </si>
  <si>
    <t>41</t>
  </si>
  <si>
    <t>42</t>
  </si>
  <si>
    <t>43</t>
  </si>
  <si>
    <t>44</t>
  </si>
  <si>
    <t>45</t>
  </si>
  <si>
    <t>Výškové osazení kan.poklopů a vod.uzávěrů</t>
  </si>
  <si>
    <t>46</t>
  </si>
  <si>
    <t>47</t>
  </si>
  <si>
    <t>48</t>
  </si>
  <si>
    <t>49</t>
  </si>
  <si>
    <t>919794441R00</t>
  </si>
  <si>
    <t>Úprava ploch kolem hydrantů  a vchodů</t>
  </si>
  <si>
    <t>50</t>
  </si>
  <si>
    <t>51</t>
  </si>
  <si>
    <t>52</t>
  </si>
  <si>
    <t>53</t>
  </si>
  <si>
    <t>54</t>
  </si>
  <si>
    <t>05</t>
  </si>
  <si>
    <t>čp. 706 - 708</t>
  </si>
  <si>
    <t>55</t>
  </si>
  <si>
    <t>38*1,8 = 68,4</t>
  </si>
  <si>
    <t>58</t>
  </si>
  <si>
    <t>12*2,2 = 26,4</t>
  </si>
  <si>
    <t>60</t>
  </si>
  <si>
    <t>2,1*38*0,2 = 15,96 m3 * 2,2 = 35,112</t>
  </si>
  <si>
    <t>61</t>
  </si>
  <si>
    <t>62</t>
  </si>
  <si>
    <t>63</t>
  </si>
  <si>
    <t>39*0,2 = 7,8</t>
  </si>
  <si>
    <t>64</t>
  </si>
  <si>
    <t>dlažba 200x100x6  šedá</t>
  </si>
  <si>
    <t>65</t>
  </si>
  <si>
    <t>66</t>
  </si>
  <si>
    <t>67</t>
  </si>
  <si>
    <t>41+38 * 0,1 *0,15 = 1,185</t>
  </si>
  <si>
    <t>68</t>
  </si>
  <si>
    <t>69</t>
  </si>
  <si>
    <t>70</t>
  </si>
  <si>
    <t>06</t>
  </si>
  <si>
    <t>čp.703 - 705</t>
  </si>
  <si>
    <t>71</t>
  </si>
  <si>
    <t>72</t>
  </si>
  <si>
    <t>27*1,8 + 1*11 = 59,6</t>
  </si>
  <si>
    <t>73</t>
  </si>
  <si>
    <t>74</t>
  </si>
  <si>
    <t>75</t>
  </si>
  <si>
    <t>60*0,2 = 12</t>
  </si>
  <si>
    <t>76</t>
  </si>
  <si>
    <t>77</t>
  </si>
  <si>
    <t>51*0,4=20,4</t>
  </si>
  <si>
    <t>78</t>
  </si>
  <si>
    <t>79</t>
  </si>
  <si>
    <t>2,9*0,2= 0,58</t>
  </si>
  <si>
    <t>80</t>
  </si>
  <si>
    <t>81</t>
  </si>
  <si>
    <t>82</t>
  </si>
  <si>
    <t>83</t>
  </si>
  <si>
    <t>51*0,15*0,1 = 0,76</t>
  </si>
  <si>
    <t>84</t>
  </si>
  <si>
    <t>85</t>
  </si>
  <si>
    <t>917762111RT2</t>
  </si>
  <si>
    <t>Osazení ležat. obrub. bet. s opěrou,lože z C 12/15</t>
  </si>
  <si>
    <t>včetně dodávky</t>
  </si>
  <si>
    <t>86</t>
  </si>
  <si>
    <t>87</t>
  </si>
  <si>
    <t>čp. 671 - 681 = 208 m
pískoviště = 13,6 m</t>
  </si>
  <si>
    <t>Průběžný chodník
208 x 1,8 = 374,4
Mezi objekty 677 a 678
31,8 m2</t>
  </si>
  <si>
    <t xml:space="preserve">Chodník průběžný
208 - 44,9 = 163,1 m
Mezi čp. 675 a 676 = 27,2 m
Mezi čp. 677 a 678 = 22,4 m
</t>
  </si>
  <si>
    <t>Mezi čp. 677 a 678
19 x 2,1 = 39,9 m2
Kruh mezi čp. 676 a 677 = 39,5 m2</t>
  </si>
  <si>
    <t>Cena dlažby 310 .- / m2
Podklad 4 cm v ceně</t>
  </si>
  <si>
    <t>Odstranění doprav.značek se sloupky</t>
  </si>
  <si>
    <t>41*0,4 = 16,4</t>
  </si>
  <si>
    <t>celkem</t>
  </si>
  <si>
    <t>Město Chrastava</t>
  </si>
  <si>
    <t>nám. 1. máje 1, 463 31  Chrastava</t>
  </si>
  <si>
    <t>Celkem bez DPH</t>
  </si>
  <si>
    <t>DPH 21 %</t>
  </si>
  <si>
    <t>Celkem včetně DPH</t>
  </si>
  <si>
    <t>04</t>
  </si>
</sst>
</file>

<file path=xl/styles.xml><?xml version="1.0" encoding="utf-8"?>
<styleSheet xmlns="http://schemas.openxmlformats.org/spreadsheetml/2006/main">
  <numFmts count="1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d\.mmmm\.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11"/>
      <name val="Calibri"/>
      <family val="2"/>
    </font>
    <font>
      <i/>
      <sz val="10"/>
      <name val="Arial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0" fontId="4" fillId="0" borderId="0">
      <alignment vertical="center"/>
      <protection locked="0"/>
    </xf>
    <xf numFmtId="0" fontId="5" fillId="11" borderId="0" applyNumberFormat="0" applyBorder="0" applyAlignment="0" applyProtection="0"/>
    <xf numFmtId="0" fontId="6" fillId="12" borderId="2" applyNumberFormat="0" applyAlignment="0" applyProtection="0"/>
    <xf numFmtId="17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17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3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23"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11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16" xfId="0" applyNumberFormat="1" applyFont="1" applyFill="1" applyBorder="1" applyAlignment="1" applyProtection="1">
      <alignment horizontal="right" vertical="center"/>
      <protection/>
    </xf>
    <xf numFmtId="49" fontId="20" fillId="18" borderId="0" xfId="0" applyNumberFormat="1" applyFont="1" applyFill="1" applyBorder="1" applyAlignment="1" applyProtection="1">
      <alignment horizontal="right" vertical="center"/>
      <protection/>
    </xf>
    <xf numFmtId="49" fontId="20" fillId="18" borderId="17" xfId="0" applyNumberFormat="1" applyFont="1" applyFill="1" applyBorder="1" applyAlignment="1" applyProtection="1">
      <alignment horizontal="left" vertical="center"/>
      <protection/>
    </xf>
    <xf numFmtId="49" fontId="20" fillId="18" borderId="17" xfId="0" applyNumberFormat="1" applyFont="1" applyFill="1" applyBorder="1" applyAlignment="1" applyProtection="1">
      <alignment horizontal="left" vertical="center"/>
      <protection/>
    </xf>
    <xf numFmtId="0" fontId="20" fillId="18" borderId="17" xfId="0" applyNumberFormat="1" applyFont="1" applyFill="1" applyBorder="1" applyAlignment="1" applyProtection="1">
      <alignment horizontal="left" vertical="center"/>
      <protection/>
    </xf>
    <xf numFmtId="49" fontId="20" fillId="18" borderId="0" xfId="0" applyNumberFormat="1" applyFont="1" applyFill="1" applyBorder="1" applyAlignment="1" applyProtection="1">
      <alignment horizontal="left" vertical="center"/>
      <protection/>
    </xf>
    <xf numFmtId="49" fontId="20" fillId="18" borderId="0" xfId="0" applyNumberFormat="1" applyFont="1" applyFill="1" applyBorder="1" applyAlignment="1" applyProtection="1">
      <alignment horizontal="left" vertical="center"/>
      <protection/>
    </xf>
    <xf numFmtId="0" fontId="20" fillId="18" borderId="0" xfId="0" applyNumberFormat="1" applyFont="1" applyFill="1" applyBorder="1" applyAlignment="1" applyProtection="1">
      <alignment horizontal="left" vertical="center"/>
      <protection/>
    </xf>
    <xf numFmtId="4" fontId="20" fillId="18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>
      <alignment horizontal="left" vertical="center"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21" fillId="0" borderId="31" xfId="0" applyFont="1" applyBorder="1" applyAlignment="1">
      <alignment horizontal="left" vertical="center"/>
    </xf>
    <xf numFmtId="0" fontId="0" fillId="0" borderId="32" xfId="0" applyNumberFormat="1" applyFont="1" applyFill="1" applyBorder="1" applyAlignment="1" applyProtection="1">
      <alignment horizontal="left" vertical="center"/>
      <protection/>
    </xf>
    <xf numFmtId="0" fontId="21" fillId="0" borderId="33" xfId="0" applyFont="1" applyBorder="1" applyAlignment="1">
      <alignment horizontal="left" vertical="center"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35" xfId="0" applyFont="1" applyBorder="1" applyAlignment="1">
      <alignment horizontal="left" vertical="center"/>
    </xf>
    <xf numFmtId="49" fontId="0" fillId="0" borderId="36" xfId="0" applyNumberFormat="1" applyFont="1" applyFill="1" applyBorder="1" applyAlignment="1" applyProtection="1">
      <alignment horizontal="left" vertical="center"/>
      <protection/>
    </xf>
    <xf numFmtId="4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Border="1" applyAlignment="1">
      <alignment vertical="center"/>
    </xf>
    <xf numFmtId="49" fontId="22" fillId="0" borderId="36" xfId="0" applyNumberFormat="1" applyFont="1" applyFill="1" applyBorder="1" applyAlignment="1" applyProtection="1">
      <alignment horizontal="right" vertical="top"/>
      <protection/>
    </xf>
    <xf numFmtId="0" fontId="22" fillId="0" borderId="36" xfId="0" applyNumberFormat="1" applyFont="1" applyFill="1" applyBorder="1" applyAlignment="1" applyProtection="1">
      <alignment horizontal="left" vertical="top" wrapText="1"/>
      <protection/>
    </xf>
    <xf numFmtId="0" fontId="22" fillId="0" borderId="36" xfId="0" applyNumberFormat="1" applyFont="1" applyFill="1" applyBorder="1" applyAlignment="1" applyProtection="1">
      <alignment horizontal="left" vertical="top"/>
      <protection/>
    </xf>
    <xf numFmtId="0" fontId="23" fillId="0" borderId="3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4" fontId="23" fillId="0" borderId="36" xfId="0" applyNumberFormat="1" applyFont="1" applyBorder="1" applyAlignment="1">
      <alignment horizontal="right" vertical="center"/>
    </xf>
    <xf numFmtId="4" fontId="23" fillId="0" borderId="39" xfId="0" applyNumberFormat="1" applyFont="1" applyBorder="1" applyAlignment="1">
      <alignment horizontal="right" vertical="center"/>
    </xf>
    <xf numFmtId="4" fontId="23" fillId="0" borderId="38" xfId="0" applyNumberFormat="1" applyFont="1" applyBorder="1" applyAlignment="1">
      <alignment horizontal="right" vertical="center"/>
    </xf>
    <xf numFmtId="4" fontId="23" fillId="0" borderId="40" xfId="0" applyNumberFormat="1" applyFont="1" applyBorder="1" applyAlignment="1">
      <alignment horizontal="right" vertical="center"/>
    </xf>
    <xf numFmtId="4" fontId="20" fillId="0" borderId="37" xfId="0" applyNumberFormat="1" applyFont="1" applyBorder="1" applyAlignment="1">
      <alignment horizontal="right" vertical="center"/>
    </xf>
    <xf numFmtId="4" fontId="20" fillId="0" borderId="4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19" fillId="0" borderId="42" xfId="0" applyNumberFormat="1" applyFont="1" applyFill="1" applyBorder="1" applyAlignment="1" applyProtection="1">
      <alignment horizontal="center" vertical="center"/>
      <protection/>
    </xf>
    <xf numFmtId="49" fontId="19" fillId="0" borderId="43" xfId="0" applyNumberFormat="1" applyFont="1" applyFill="1" applyBorder="1" applyAlignment="1" applyProtection="1">
      <alignment horizontal="center" vertical="center"/>
      <protection/>
    </xf>
    <xf numFmtId="49" fontId="19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vertical="center"/>
    </xf>
    <xf numFmtId="0" fontId="0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49" xfId="0" applyNumberFormat="1" applyFont="1" applyFill="1" applyBorder="1" applyAlignment="1" applyProtection="1">
      <alignment horizontal="left" vertical="center"/>
      <protection/>
    </xf>
    <xf numFmtId="0" fontId="0" fillId="0" borderId="5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ont="1" applyFill="1" applyBorder="1" applyAlignment="1" applyProtection="1">
      <alignment horizontal="left" vertical="center"/>
      <protection/>
    </xf>
    <xf numFmtId="49" fontId="0" fillId="18" borderId="52" xfId="0" applyNumberFormat="1" applyFont="1" applyFill="1" applyBorder="1" applyAlignment="1" applyProtection="1">
      <alignment horizontal="left" vertical="center"/>
      <protection/>
    </xf>
    <xf numFmtId="4" fontId="20" fillId="18" borderId="53" xfId="0" applyNumberFormat="1" applyFont="1" applyFill="1" applyBorder="1" applyAlignment="1" applyProtection="1">
      <alignment horizontal="right" vertical="center"/>
      <protection/>
    </xf>
    <xf numFmtId="49" fontId="0" fillId="18" borderId="54" xfId="0" applyNumberFormat="1" applyFont="1" applyFill="1" applyBorder="1" applyAlignment="1" applyProtection="1">
      <alignment horizontal="left" vertical="center"/>
      <protection/>
    </xf>
    <xf numFmtId="4" fontId="20" fillId="18" borderId="48" xfId="0" applyNumberFormat="1" applyFont="1" applyFill="1" applyBorder="1" applyAlignment="1" applyProtection="1">
      <alignment horizontal="right" vertical="center"/>
      <protection/>
    </xf>
    <xf numFmtId="49" fontId="0" fillId="0" borderId="55" xfId="0" applyNumberFormat="1" applyFont="1" applyFill="1" applyBorder="1" applyAlignment="1" applyProtection="1">
      <alignment horizontal="left" vertical="center"/>
      <protection/>
    </xf>
    <xf numFmtId="4" fontId="0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Border="1" applyAlignment="1">
      <alignment vertical="center"/>
    </xf>
    <xf numFmtId="0" fontId="22" fillId="0" borderId="39" xfId="0" applyNumberFormat="1" applyFont="1" applyFill="1" applyBorder="1" applyAlignment="1" applyProtection="1">
      <alignment horizontal="left" vertical="top"/>
      <protection/>
    </xf>
    <xf numFmtId="49" fontId="0" fillId="18" borderId="56" xfId="0" applyNumberFormat="1" applyFont="1" applyFill="1" applyBorder="1" applyAlignment="1" applyProtection="1">
      <alignment horizontal="left" vertical="center"/>
      <protection/>
    </xf>
    <xf numFmtId="49" fontId="20" fillId="18" borderId="57" xfId="0" applyNumberFormat="1" applyFont="1" applyFill="1" applyBorder="1" applyAlignment="1" applyProtection="1">
      <alignment horizontal="left" vertical="center"/>
      <protection/>
    </xf>
    <xf numFmtId="49" fontId="20" fillId="18" borderId="57" xfId="0" applyNumberFormat="1" applyFont="1" applyFill="1" applyBorder="1" applyAlignment="1" applyProtection="1">
      <alignment horizontal="left" vertical="center"/>
      <protection/>
    </xf>
    <xf numFmtId="0" fontId="20" fillId="18" borderId="57" xfId="0" applyNumberFormat="1" applyFont="1" applyFill="1" applyBorder="1" applyAlignment="1" applyProtection="1">
      <alignment horizontal="left" vertical="center"/>
      <protection/>
    </xf>
    <xf numFmtId="4" fontId="20" fillId="18" borderId="58" xfId="0" applyNumberFormat="1" applyFont="1" applyFill="1" applyBorder="1" applyAlignment="1" applyProtection="1">
      <alignment horizontal="right" vertical="center"/>
      <protection/>
    </xf>
    <xf numFmtId="49" fontId="0" fillId="0" borderId="59" xfId="0" applyNumberFormat="1" applyFont="1" applyFill="1" applyBorder="1" applyAlignment="1" applyProtection="1">
      <alignment horizontal="left" vertical="center"/>
      <protection/>
    </xf>
    <xf numFmtId="49" fontId="0" fillId="0" borderId="38" xfId="0" applyNumberFormat="1" applyFont="1" applyFill="1" applyBorder="1" applyAlignment="1" applyProtection="1">
      <alignment horizontal="left" vertical="center"/>
      <protection/>
    </xf>
    <xf numFmtId="4" fontId="0" fillId="0" borderId="38" xfId="0" applyNumberFormat="1" applyFont="1" applyFill="1" applyBorder="1" applyAlignment="1" applyProtection="1">
      <alignment horizontal="right" vertical="center"/>
      <protection/>
    </xf>
    <xf numFmtId="4" fontId="0" fillId="0" borderId="40" xfId="0" applyNumberFormat="1" applyFont="1" applyFill="1" applyBorder="1" applyAlignment="1" applyProtection="1">
      <alignment horizontal="right" vertical="center"/>
      <protection/>
    </xf>
    <xf numFmtId="49" fontId="0" fillId="0" borderId="60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61" xfId="0" applyNumberFormat="1" applyFont="1" applyFill="1" applyBorder="1" applyAlignment="1" applyProtection="1">
      <alignment horizontal="right" vertical="center"/>
      <protection/>
    </xf>
    <xf numFmtId="49" fontId="0" fillId="18" borderId="62" xfId="0" applyNumberFormat="1" applyFont="1" applyFill="1" applyBorder="1" applyAlignment="1" applyProtection="1">
      <alignment horizontal="left" vertical="center"/>
      <protection/>
    </xf>
    <xf numFmtId="49" fontId="20" fillId="18" borderId="63" xfId="0" applyNumberFormat="1" applyFont="1" applyFill="1" applyBorder="1" applyAlignment="1" applyProtection="1">
      <alignment horizontal="left" vertical="center"/>
      <protection/>
    </xf>
    <xf numFmtId="49" fontId="20" fillId="18" borderId="63" xfId="0" applyNumberFormat="1" applyFont="1" applyFill="1" applyBorder="1" applyAlignment="1" applyProtection="1">
      <alignment horizontal="left" vertical="center"/>
      <protection/>
    </xf>
    <xf numFmtId="0" fontId="20" fillId="18" borderId="63" xfId="0" applyNumberFormat="1" applyFont="1" applyFill="1" applyBorder="1" applyAlignment="1" applyProtection="1">
      <alignment horizontal="left" vertical="center"/>
      <protection/>
    </xf>
    <xf numFmtId="4" fontId="20" fillId="18" borderId="64" xfId="0" applyNumberFormat="1" applyFont="1" applyFill="1" applyBorder="1" applyAlignment="1" applyProtection="1">
      <alignment horizontal="right" vertical="center"/>
      <protection/>
    </xf>
    <xf numFmtId="49" fontId="0" fillId="0" borderId="65" xfId="0" applyNumberFormat="1" applyFont="1" applyFill="1" applyBorder="1" applyAlignment="1" applyProtection="1">
      <alignment horizontal="left" vertical="center"/>
      <protection/>
    </xf>
    <xf numFmtId="49" fontId="0" fillId="0" borderId="37" xfId="0" applyNumberFormat="1" applyFont="1" applyFill="1" applyBorder="1" applyAlignment="1" applyProtection="1">
      <alignment horizontal="left" vertical="center"/>
      <protection/>
    </xf>
    <xf numFmtId="4" fontId="0" fillId="0" borderId="37" xfId="0" applyNumberFormat="1" applyFont="1" applyFill="1" applyBorder="1" applyAlignment="1" applyProtection="1">
      <alignment horizontal="right" vertical="center"/>
      <protection/>
    </xf>
    <xf numFmtId="4" fontId="0" fillId="0" borderId="41" xfId="0" applyNumberFormat="1" applyFont="1" applyFill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>
      <alignment vertical="center"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4" fillId="0" borderId="71" xfId="0" applyBorder="1" applyAlignment="1">
      <alignment vertical="center"/>
    </xf>
    <xf numFmtId="0" fontId="4" fillId="0" borderId="72" xfId="0" applyBorder="1" applyAlignment="1">
      <alignment vertical="center"/>
    </xf>
    <xf numFmtId="4" fontId="0" fillId="8" borderId="37" xfId="0" applyNumberFormat="1" applyFont="1" applyFill="1" applyBorder="1" applyAlignment="1" applyProtection="1">
      <alignment horizontal="right" vertical="center"/>
      <protection locked="0"/>
    </xf>
    <xf numFmtId="4" fontId="0" fillId="8" borderId="36" xfId="0" applyNumberFormat="1" applyFont="1" applyFill="1" applyBorder="1" applyAlignment="1" applyProtection="1">
      <alignment horizontal="right" vertical="center"/>
      <protection locked="0"/>
    </xf>
    <xf numFmtId="4" fontId="0" fillId="8" borderId="38" xfId="0" applyNumberFormat="1" applyFont="1" applyFill="1" applyBorder="1" applyAlignment="1" applyProtection="1">
      <alignment horizontal="right" vertical="center"/>
      <protection locked="0"/>
    </xf>
    <xf numFmtId="4" fontId="0" fillId="8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73" xfId="0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1" fillId="0" borderId="64" xfId="0" applyFont="1" applyBorder="1" applyAlignment="1" applyProtection="1">
      <alignment vertical="center"/>
      <protection locked="0"/>
    </xf>
    <xf numFmtId="49" fontId="0" fillId="0" borderId="7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5"/>
  <sheetViews>
    <sheetView tabSelected="1" workbookViewId="0" topLeftCell="A1">
      <selection activeCell="AI37" sqref="AI37"/>
    </sheetView>
  </sheetViews>
  <sheetFormatPr defaultColWidth="11.57421875" defaultRowHeight="15"/>
  <cols>
    <col min="1" max="1" width="3.7109375" style="1" customWidth="1"/>
    <col min="2" max="2" width="6.8515625" style="1" customWidth="1"/>
    <col min="3" max="3" width="13.28125" style="1" customWidth="1"/>
    <col min="4" max="4" width="50.421875" style="1" customWidth="1"/>
    <col min="5" max="5" width="4.28125" style="1" customWidth="1"/>
    <col min="6" max="6" width="10.8515625" style="1" customWidth="1"/>
    <col min="7" max="7" width="14.28125" style="1" customWidth="1"/>
    <col min="8" max="8" width="19.00390625" style="1" customWidth="1"/>
    <col min="9" max="32" width="12.140625" style="1" hidden="1" customWidth="1"/>
    <col min="33" max="16384" width="11.57421875" style="1" customWidth="1"/>
  </cols>
  <sheetData>
    <row r="1" spans="1:8" ht="21.75" customHeight="1">
      <c r="A1" s="59" t="s">
        <v>0</v>
      </c>
      <c r="B1" s="60"/>
      <c r="C1" s="60"/>
      <c r="D1" s="60"/>
      <c r="E1" s="60"/>
      <c r="F1" s="60"/>
      <c r="G1" s="60"/>
      <c r="H1" s="61"/>
    </row>
    <row r="2" spans="1:8" ht="12.75">
      <c r="A2" s="62" t="s">
        <v>1</v>
      </c>
      <c r="B2" s="2"/>
      <c r="C2" s="27"/>
      <c r="D2" s="28" t="s">
        <v>2</v>
      </c>
      <c r="E2" s="34" t="s">
        <v>3</v>
      </c>
      <c r="F2" s="35"/>
      <c r="G2" s="25" t="s">
        <v>230</v>
      </c>
      <c r="H2" s="63"/>
    </row>
    <row r="3" spans="1:8" ht="12.75">
      <c r="A3" s="64"/>
      <c r="B3" s="3"/>
      <c r="C3" s="3"/>
      <c r="D3" s="29"/>
      <c r="E3" s="36"/>
      <c r="F3" s="37"/>
      <c r="G3" s="65" t="s">
        <v>231</v>
      </c>
      <c r="H3" s="66"/>
    </row>
    <row r="4" spans="1:8" ht="15">
      <c r="A4" s="62" t="s">
        <v>4</v>
      </c>
      <c r="B4" s="24"/>
      <c r="C4" s="24"/>
      <c r="D4" s="30" t="s">
        <v>5</v>
      </c>
      <c r="E4" s="34" t="s">
        <v>7</v>
      </c>
      <c r="F4" s="35"/>
      <c r="G4" s="114"/>
      <c r="H4" s="115"/>
    </row>
    <row r="5" spans="1:8" ht="15">
      <c r="A5" s="67"/>
      <c r="B5" s="26"/>
      <c r="C5" s="26"/>
      <c r="D5" s="31"/>
      <c r="E5" s="38"/>
      <c r="F5" s="39"/>
      <c r="G5" s="116"/>
      <c r="H5" s="117"/>
    </row>
    <row r="6" spans="1:8" ht="15">
      <c r="A6" s="68" t="s">
        <v>8</v>
      </c>
      <c r="B6" s="3"/>
      <c r="C6" s="3"/>
      <c r="D6" s="32" t="s">
        <v>9</v>
      </c>
      <c r="E6" s="40" t="s">
        <v>10</v>
      </c>
      <c r="F6" s="37"/>
      <c r="G6" s="118"/>
      <c r="H6" s="119"/>
    </row>
    <row r="7" spans="1:8" ht="15.75" thickBot="1">
      <c r="A7" s="69"/>
      <c r="B7" s="3"/>
      <c r="C7" s="3"/>
      <c r="D7" s="33"/>
      <c r="E7" s="41"/>
      <c r="F7" s="42"/>
      <c r="G7" s="120"/>
      <c r="H7" s="121"/>
    </row>
    <row r="8" spans="1:9" ht="12.75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6" t="s">
        <v>16</v>
      </c>
      <c r="G8" s="7" t="s">
        <v>17</v>
      </c>
      <c r="H8" s="22" t="s">
        <v>18</v>
      </c>
      <c r="I8" s="58"/>
    </row>
    <row r="9" spans="1:19" ht="13.5" thickBot="1">
      <c r="A9" s="8" t="s">
        <v>6</v>
      </c>
      <c r="B9" s="9" t="s">
        <v>6</v>
      </c>
      <c r="C9" s="9" t="s">
        <v>6</v>
      </c>
      <c r="D9" s="10" t="s">
        <v>19</v>
      </c>
      <c r="E9" s="9" t="s">
        <v>6</v>
      </c>
      <c r="F9" s="9" t="s">
        <v>6</v>
      </c>
      <c r="G9" s="11" t="s">
        <v>20</v>
      </c>
      <c r="H9" s="23" t="s">
        <v>229</v>
      </c>
      <c r="I9" s="58"/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  <c r="Q9" s="12" t="s">
        <v>27</v>
      </c>
      <c r="R9" s="12" t="s">
        <v>28</v>
      </c>
      <c r="S9" s="12" t="s">
        <v>29</v>
      </c>
    </row>
    <row r="10" spans="1:8" ht="12.75">
      <c r="A10" s="70"/>
      <c r="B10" s="13" t="s">
        <v>30</v>
      </c>
      <c r="C10" s="13"/>
      <c r="D10" s="14" t="s">
        <v>31</v>
      </c>
      <c r="E10" s="15"/>
      <c r="F10" s="15"/>
      <c r="G10" s="15"/>
      <c r="H10" s="71">
        <f>SUM(H11,H20,H22,H25,H27,H29,H32,H35,H37,H43,H46,H48)</f>
        <v>0</v>
      </c>
    </row>
    <row r="11" spans="1:32" ht="13.5" thickBot="1">
      <c r="A11" s="72"/>
      <c r="B11" s="16" t="s">
        <v>30</v>
      </c>
      <c r="C11" s="16" t="s">
        <v>32</v>
      </c>
      <c r="D11" s="17" t="s">
        <v>33</v>
      </c>
      <c r="E11" s="18"/>
      <c r="F11" s="18"/>
      <c r="G11" s="18"/>
      <c r="H11" s="73">
        <f>SUM(H12,H14,H16,H18)</f>
        <v>0</v>
      </c>
      <c r="K11" s="19">
        <f>IF(L11="PR",H11,SUM(J12:J18))</f>
        <v>0</v>
      </c>
      <c r="L11" s="12" t="s">
        <v>34</v>
      </c>
      <c r="M11" s="19" t="e">
        <f>IF(L11="HS",#REF!,0)</f>
        <v>#REF!</v>
      </c>
      <c r="N11" s="19" t="e">
        <f>IF(L11="HS",#REF!-K11,0)</f>
        <v>#REF!</v>
      </c>
      <c r="O11" s="19">
        <f>IF(L11="PS",#REF!,0)</f>
        <v>0</v>
      </c>
      <c r="P11" s="19">
        <f>IF(L11="PS",#REF!-K11,0)</f>
        <v>0</v>
      </c>
      <c r="Q11" s="19">
        <f>IF(L11="MP",#REF!,0)</f>
        <v>0</v>
      </c>
      <c r="R11" s="19">
        <f>IF(L11="MP",#REF!-K11,0)</f>
        <v>0</v>
      </c>
      <c r="S11" s="19">
        <f>IF(L11="OM",#REF!,0)</f>
        <v>0</v>
      </c>
      <c r="T11" s="12" t="s">
        <v>30</v>
      </c>
      <c r="AD11" s="19">
        <f>SUM(U12:U18)</f>
        <v>0</v>
      </c>
      <c r="AE11" s="19">
        <f>SUM(V12:V18)</f>
        <v>0</v>
      </c>
      <c r="AF11" s="19">
        <f>SUM(W12:W18)</f>
        <v>0</v>
      </c>
    </row>
    <row r="12" spans="1:27" ht="12.75">
      <c r="A12" s="96" t="s">
        <v>35</v>
      </c>
      <c r="B12" s="97" t="s">
        <v>30</v>
      </c>
      <c r="C12" s="97" t="s">
        <v>36</v>
      </c>
      <c r="D12" s="97" t="s">
        <v>37</v>
      </c>
      <c r="E12" s="97" t="s">
        <v>38</v>
      </c>
      <c r="F12" s="98">
        <v>221.6</v>
      </c>
      <c r="G12" s="110"/>
      <c r="H12" s="99">
        <f>ROUND(F12*G12,2)</f>
        <v>0</v>
      </c>
      <c r="I12" s="21" t="s">
        <v>35</v>
      </c>
      <c r="J12" s="20">
        <f>IF(I12="5",#REF!,0)</f>
        <v>0</v>
      </c>
      <c r="U12" s="20">
        <f>IF(Y12=0,H12,0)</f>
        <v>0</v>
      </c>
      <c r="V12" s="20">
        <f>IF(Y12=15,H12,0)</f>
        <v>0</v>
      </c>
      <c r="W12" s="20">
        <f>IF(Y12=21,H12,0)</f>
        <v>0</v>
      </c>
      <c r="Y12" s="20">
        <v>21</v>
      </c>
      <c r="Z12" s="20">
        <f>G12*0</f>
        <v>0</v>
      </c>
      <c r="AA12" s="20">
        <f>G12*(1-0)</f>
        <v>0</v>
      </c>
    </row>
    <row r="13" spans="1:8" ht="25.5" customHeight="1">
      <c r="A13" s="76"/>
      <c r="B13" s="45"/>
      <c r="C13" s="46" t="s">
        <v>39</v>
      </c>
      <c r="D13" s="47" t="s">
        <v>222</v>
      </c>
      <c r="E13" s="48"/>
      <c r="F13" s="48"/>
      <c r="G13" s="48"/>
      <c r="H13" s="77"/>
    </row>
    <row r="14" spans="1:27" ht="12.75">
      <c r="A14" s="74" t="s">
        <v>40</v>
      </c>
      <c r="B14" s="43" t="s">
        <v>30</v>
      </c>
      <c r="C14" s="43" t="s">
        <v>41</v>
      </c>
      <c r="D14" s="43" t="s">
        <v>42</v>
      </c>
      <c r="E14" s="43" t="s">
        <v>43</v>
      </c>
      <c r="F14" s="44">
        <v>406.2</v>
      </c>
      <c r="G14" s="111"/>
      <c r="H14" s="75">
        <f>ROUND(F14*G14,2)</f>
        <v>0</v>
      </c>
      <c r="I14" s="21" t="s">
        <v>35</v>
      </c>
      <c r="J14" s="20">
        <f>IF(I14="5",#REF!,0)</f>
        <v>0</v>
      </c>
      <c r="U14" s="20">
        <f>IF(Y14=0,H14,0)</f>
        <v>0</v>
      </c>
      <c r="V14" s="20">
        <f>IF(Y14=15,H14,0)</f>
        <v>0</v>
      </c>
      <c r="W14" s="20">
        <f>IF(Y14=21,H14,0)</f>
        <v>0</v>
      </c>
      <c r="Y14" s="20">
        <v>21</v>
      </c>
      <c r="Z14" s="20">
        <f>G14*0</f>
        <v>0</v>
      </c>
      <c r="AA14" s="20">
        <f>G14*(1-0)</f>
        <v>0</v>
      </c>
    </row>
    <row r="15" spans="1:8" ht="51" customHeight="1">
      <c r="A15" s="76"/>
      <c r="B15" s="45"/>
      <c r="C15" s="46" t="s">
        <v>39</v>
      </c>
      <c r="D15" s="47" t="s">
        <v>223</v>
      </c>
      <c r="E15" s="48"/>
      <c r="F15" s="48"/>
      <c r="G15" s="48"/>
      <c r="H15" s="77"/>
    </row>
    <row r="16" spans="1:27" ht="12.75">
      <c r="A16" s="74" t="s">
        <v>44</v>
      </c>
      <c r="B16" s="43" t="s">
        <v>30</v>
      </c>
      <c r="C16" s="43" t="s">
        <v>45</v>
      </c>
      <c r="D16" s="43" t="s">
        <v>46</v>
      </c>
      <c r="E16" s="43" t="s">
        <v>43</v>
      </c>
      <c r="F16" s="44">
        <v>79.4</v>
      </c>
      <c r="G16" s="111"/>
      <c r="H16" s="75">
        <f>ROUND(F16*G16,2)</f>
        <v>0</v>
      </c>
      <c r="I16" s="21" t="s">
        <v>35</v>
      </c>
      <c r="J16" s="20">
        <f>IF(I16="5",#REF!,0)</f>
        <v>0</v>
      </c>
      <c r="U16" s="20">
        <f>IF(Y16=0,H16,0)</f>
        <v>0</v>
      </c>
      <c r="V16" s="20">
        <f>IF(Y16=15,H16,0)</f>
        <v>0</v>
      </c>
      <c r="W16" s="20">
        <f>IF(Y16=21,H16,0)</f>
        <v>0</v>
      </c>
      <c r="Y16" s="20">
        <v>21</v>
      </c>
      <c r="Z16" s="20">
        <f>G16*0</f>
        <v>0</v>
      </c>
      <c r="AA16" s="20">
        <f>G16*(1-0)</f>
        <v>0</v>
      </c>
    </row>
    <row r="17" spans="1:8" ht="38.25" customHeight="1">
      <c r="A17" s="76"/>
      <c r="B17" s="45"/>
      <c r="C17" s="46" t="s">
        <v>39</v>
      </c>
      <c r="D17" s="47" t="s">
        <v>225</v>
      </c>
      <c r="E17" s="48"/>
      <c r="F17" s="48"/>
      <c r="G17" s="48"/>
      <c r="H17" s="77"/>
    </row>
    <row r="18" spans="1:27" ht="12.75">
      <c r="A18" s="74" t="s">
        <v>47</v>
      </c>
      <c r="B18" s="43" t="s">
        <v>30</v>
      </c>
      <c r="C18" s="43" t="s">
        <v>48</v>
      </c>
      <c r="D18" s="43" t="s">
        <v>49</v>
      </c>
      <c r="E18" s="43" t="s">
        <v>38</v>
      </c>
      <c r="F18" s="44">
        <v>212.7</v>
      </c>
      <c r="G18" s="111"/>
      <c r="H18" s="75">
        <f>ROUND(F18*G18,2)</f>
        <v>0</v>
      </c>
      <c r="I18" s="21" t="s">
        <v>35</v>
      </c>
      <c r="J18" s="20">
        <f>IF(I18="5",#REF!,0)</f>
        <v>0</v>
      </c>
      <c r="U18" s="20">
        <f>IF(Y18=0,H18,0)</f>
        <v>0</v>
      </c>
      <c r="V18" s="20">
        <f>IF(Y18=15,H18,0)</f>
        <v>0</v>
      </c>
      <c r="W18" s="20">
        <f>IF(Y18=21,H18,0)</f>
        <v>0</v>
      </c>
      <c r="Y18" s="20">
        <v>21</v>
      </c>
      <c r="Z18" s="20">
        <f>G18*0</f>
        <v>0</v>
      </c>
      <c r="AA18" s="20">
        <f>G18*(1-0)</f>
        <v>0</v>
      </c>
    </row>
    <row r="19" spans="1:8" ht="51" customHeight="1">
      <c r="A19" s="76"/>
      <c r="B19" s="45"/>
      <c r="C19" s="46" t="s">
        <v>39</v>
      </c>
      <c r="D19" s="47" t="s">
        <v>224</v>
      </c>
      <c r="E19" s="48"/>
      <c r="F19" s="48"/>
      <c r="G19" s="48"/>
      <c r="H19" s="77"/>
    </row>
    <row r="20" spans="1:32" ht="12.75">
      <c r="A20" s="72"/>
      <c r="B20" s="16" t="s">
        <v>30</v>
      </c>
      <c r="C20" s="16" t="s">
        <v>50</v>
      </c>
      <c r="D20" s="17" t="s">
        <v>51</v>
      </c>
      <c r="E20" s="18"/>
      <c r="F20" s="18"/>
      <c r="G20" s="18"/>
      <c r="H20" s="73">
        <f>SUM(H21)</f>
        <v>0</v>
      </c>
      <c r="K20" s="19">
        <f>IF(L20="PR",H20,SUM(J21:J21))</f>
        <v>0</v>
      </c>
      <c r="L20" s="12" t="s">
        <v>34</v>
      </c>
      <c r="M20" s="19" t="e">
        <f>IF(L20="HS",#REF!,0)</f>
        <v>#REF!</v>
      </c>
      <c r="N20" s="19" t="e">
        <f>IF(L20="HS",#REF!-K20,0)</f>
        <v>#REF!</v>
      </c>
      <c r="O20" s="19">
        <f>IF(L20="PS",#REF!,0)</f>
        <v>0</v>
      </c>
      <c r="P20" s="19">
        <f>IF(L20="PS",#REF!-K20,0)</f>
        <v>0</v>
      </c>
      <c r="Q20" s="19">
        <f>IF(L20="MP",#REF!,0)</f>
        <v>0</v>
      </c>
      <c r="R20" s="19">
        <f>IF(L20="MP",#REF!-K20,0)</f>
        <v>0</v>
      </c>
      <c r="S20" s="19">
        <f>IF(L20="OM",#REF!,0)</f>
        <v>0</v>
      </c>
      <c r="T20" s="12" t="s">
        <v>30</v>
      </c>
      <c r="AD20" s="19">
        <f>SUM(U21:U21)</f>
        <v>0</v>
      </c>
      <c r="AE20" s="19">
        <f>SUM(V21:V21)</f>
        <v>0</v>
      </c>
      <c r="AF20" s="19">
        <f>SUM(W21:W21)</f>
        <v>0</v>
      </c>
    </row>
    <row r="21" spans="1:27" ht="12.75">
      <c r="A21" s="74" t="s">
        <v>52</v>
      </c>
      <c r="B21" s="43" t="s">
        <v>30</v>
      </c>
      <c r="C21" s="43" t="s">
        <v>53</v>
      </c>
      <c r="D21" s="43" t="s">
        <v>54</v>
      </c>
      <c r="E21" s="43" t="s">
        <v>55</v>
      </c>
      <c r="F21" s="44">
        <v>5</v>
      </c>
      <c r="G21" s="111"/>
      <c r="H21" s="75">
        <f>ROUND(F21*G21,2)</f>
        <v>0</v>
      </c>
      <c r="I21" s="21" t="s">
        <v>44</v>
      </c>
      <c r="J21" s="20">
        <f>IF(I21="5",#REF!,0)</f>
        <v>0</v>
      </c>
      <c r="U21" s="20">
        <f>IF(Y21=0,H21,0)</f>
        <v>0</v>
      </c>
      <c r="V21" s="20">
        <f>IF(Y21=15,H21,0)</f>
        <v>0</v>
      </c>
      <c r="W21" s="20">
        <f>IF(Y21=21,H21,0)</f>
        <v>0</v>
      </c>
      <c r="Y21" s="20">
        <v>21</v>
      </c>
      <c r="Z21" s="20">
        <f>G21*0</f>
        <v>0</v>
      </c>
      <c r="AA21" s="20">
        <f>G21*(1-0)</f>
        <v>0</v>
      </c>
    </row>
    <row r="22" spans="1:32" ht="12.75">
      <c r="A22" s="72"/>
      <c r="B22" s="16" t="s">
        <v>30</v>
      </c>
      <c r="C22" s="16" t="s">
        <v>56</v>
      </c>
      <c r="D22" s="17" t="s">
        <v>57</v>
      </c>
      <c r="E22" s="18"/>
      <c r="F22" s="18"/>
      <c r="G22" s="18"/>
      <c r="H22" s="73">
        <f>SUM(H23,H24)</f>
        <v>0</v>
      </c>
      <c r="K22" s="19">
        <f>IF(L22="PR",H22,SUM(J23:J24))</f>
        <v>0</v>
      </c>
      <c r="L22" s="12" t="s">
        <v>34</v>
      </c>
      <c r="M22" s="19" t="e">
        <f>IF(L22="HS",#REF!,0)</f>
        <v>#REF!</v>
      </c>
      <c r="N22" s="19" t="e">
        <f>IF(L22="HS",#REF!-K22,0)</f>
        <v>#REF!</v>
      </c>
      <c r="O22" s="19">
        <f>IF(L22="PS",#REF!,0)</f>
        <v>0</v>
      </c>
      <c r="P22" s="19">
        <f>IF(L22="PS",#REF!-K22,0)</f>
        <v>0</v>
      </c>
      <c r="Q22" s="19">
        <f>IF(L22="MP",#REF!,0)</f>
        <v>0</v>
      </c>
      <c r="R22" s="19">
        <f>IF(L22="MP",#REF!-K22,0)</f>
        <v>0</v>
      </c>
      <c r="S22" s="19">
        <f>IF(L22="OM",#REF!,0)</f>
        <v>0</v>
      </c>
      <c r="T22" s="12" t="s">
        <v>30</v>
      </c>
      <c r="AD22" s="19">
        <f>SUM(U23:U24)</f>
        <v>0</v>
      </c>
      <c r="AE22" s="19">
        <f>SUM(V23:V24)</f>
        <v>0</v>
      </c>
      <c r="AF22" s="19">
        <f>SUM(W23:W24)</f>
        <v>0</v>
      </c>
    </row>
    <row r="23" spans="1:27" ht="12.75">
      <c r="A23" s="74" t="s">
        <v>58</v>
      </c>
      <c r="B23" s="43" t="s">
        <v>30</v>
      </c>
      <c r="C23" s="43" t="s">
        <v>59</v>
      </c>
      <c r="D23" s="43" t="s">
        <v>60</v>
      </c>
      <c r="E23" s="43" t="s">
        <v>61</v>
      </c>
      <c r="F23" s="44">
        <v>132.035</v>
      </c>
      <c r="G23" s="111"/>
      <c r="H23" s="75">
        <f>ROUND(F23*G23,2)</f>
        <v>0</v>
      </c>
      <c r="I23" s="21" t="s">
        <v>35</v>
      </c>
      <c r="J23" s="20">
        <f>IF(I23="5",#REF!,0)</f>
        <v>0</v>
      </c>
      <c r="U23" s="20">
        <f>IF(Y23=0,H23,0)</f>
        <v>0</v>
      </c>
      <c r="V23" s="20">
        <f>IF(Y23=15,H23,0)</f>
        <v>0</v>
      </c>
      <c r="W23" s="20">
        <f>IF(Y23=21,H23,0)</f>
        <v>0</v>
      </c>
      <c r="Y23" s="20">
        <v>21</v>
      </c>
      <c r="Z23" s="20">
        <f>G23*0</f>
        <v>0</v>
      </c>
      <c r="AA23" s="20">
        <f>G23*(1-0)</f>
        <v>0</v>
      </c>
    </row>
    <row r="24" spans="1:27" ht="12.75">
      <c r="A24" s="74" t="s">
        <v>62</v>
      </c>
      <c r="B24" s="43" t="s">
        <v>30</v>
      </c>
      <c r="C24" s="43" t="s">
        <v>63</v>
      </c>
      <c r="D24" s="43" t="s">
        <v>64</v>
      </c>
      <c r="E24" s="43" t="s">
        <v>55</v>
      </c>
      <c r="F24" s="44">
        <v>55.01</v>
      </c>
      <c r="G24" s="111"/>
      <c r="H24" s="75">
        <f>ROUND(F24*G24,2)</f>
        <v>0</v>
      </c>
      <c r="I24" s="21" t="s">
        <v>35</v>
      </c>
      <c r="J24" s="20">
        <f>IF(I24="5",#REF!,0)</f>
        <v>0</v>
      </c>
      <c r="U24" s="20">
        <f>IF(Y24=0,H24,0)</f>
        <v>0</v>
      </c>
      <c r="V24" s="20">
        <f>IF(Y24=15,H24,0)</f>
        <v>0</v>
      </c>
      <c r="W24" s="20">
        <f>IF(Y24=21,H24,0)</f>
        <v>0</v>
      </c>
      <c r="Y24" s="20">
        <v>21</v>
      </c>
      <c r="Z24" s="20">
        <f>G24*0</f>
        <v>0</v>
      </c>
      <c r="AA24" s="20">
        <f>G24*(1-0)</f>
        <v>0</v>
      </c>
    </row>
    <row r="25" spans="1:32" ht="12.75">
      <c r="A25" s="72"/>
      <c r="B25" s="16" t="s">
        <v>30</v>
      </c>
      <c r="C25" s="16" t="s">
        <v>65</v>
      </c>
      <c r="D25" s="17" t="s">
        <v>66</v>
      </c>
      <c r="E25" s="18"/>
      <c r="F25" s="18"/>
      <c r="G25" s="18"/>
      <c r="H25" s="73">
        <f>SUM(H26)</f>
        <v>0</v>
      </c>
      <c r="K25" s="19">
        <f>IF(L25="PR",H25,SUM(J26:J26))</f>
        <v>0</v>
      </c>
      <c r="L25" s="12" t="s">
        <v>34</v>
      </c>
      <c r="M25" s="19" t="e">
        <f>IF(L25="HS",#REF!,0)</f>
        <v>#REF!</v>
      </c>
      <c r="N25" s="19" t="e">
        <f>IF(L25="HS",#REF!-K25,0)</f>
        <v>#REF!</v>
      </c>
      <c r="O25" s="19">
        <f>IF(L25="PS",#REF!,0)</f>
        <v>0</v>
      </c>
      <c r="P25" s="19">
        <f>IF(L25="PS",#REF!-K25,0)</f>
        <v>0</v>
      </c>
      <c r="Q25" s="19">
        <f>IF(L25="MP",#REF!,0)</f>
        <v>0</v>
      </c>
      <c r="R25" s="19">
        <f>IF(L25="MP",#REF!-K25,0)</f>
        <v>0</v>
      </c>
      <c r="S25" s="19">
        <f>IF(L25="OM",#REF!,0)</f>
        <v>0</v>
      </c>
      <c r="T25" s="12" t="s">
        <v>30</v>
      </c>
      <c r="AD25" s="19">
        <f>SUM(U26:U26)</f>
        <v>0</v>
      </c>
      <c r="AE25" s="19">
        <f>SUM(V26:V26)</f>
        <v>0</v>
      </c>
      <c r="AF25" s="19">
        <f>SUM(W26:W26)</f>
        <v>0</v>
      </c>
    </row>
    <row r="26" spans="1:27" ht="12.75">
      <c r="A26" s="74" t="s">
        <v>67</v>
      </c>
      <c r="B26" s="43" t="s">
        <v>30</v>
      </c>
      <c r="C26" s="43" t="s">
        <v>68</v>
      </c>
      <c r="D26" s="43" t="s">
        <v>69</v>
      </c>
      <c r="E26" s="43" t="s">
        <v>43</v>
      </c>
      <c r="F26" s="44">
        <v>141</v>
      </c>
      <c r="G26" s="111"/>
      <c r="H26" s="75">
        <f>ROUND(F26*G26,2)</f>
        <v>0</v>
      </c>
      <c r="I26" s="21" t="s">
        <v>35</v>
      </c>
      <c r="J26" s="20">
        <f>IF(I26="5",#REF!,0)</f>
        <v>0</v>
      </c>
      <c r="U26" s="20">
        <f>IF(Y26=0,H26,0)</f>
        <v>0</v>
      </c>
      <c r="V26" s="20">
        <f>IF(Y26=15,H26,0)</f>
        <v>0</v>
      </c>
      <c r="W26" s="20">
        <f>IF(Y26=21,H26,0)</f>
        <v>0</v>
      </c>
      <c r="Y26" s="20">
        <v>21</v>
      </c>
      <c r="Z26" s="20">
        <f>G26*0.510204081632653</f>
        <v>0</v>
      </c>
      <c r="AA26" s="20">
        <f>G26*(1-0.510204081632653)</f>
        <v>0</v>
      </c>
    </row>
    <row r="27" spans="1:32" ht="12.75">
      <c r="A27" s="72"/>
      <c r="B27" s="16" t="s">
        <v>30</v>
      </c>
      <c r="C27" s="16" t="s">
        <v>70</v>
      </c>
      <c r="D27" s="17" t="s">
        <v>71</v>
      </c>
      <c r="E27" s="18"/>
      <c r="F27" s="18"/>
      <c r="G27" s="18"/>
      <c r="H27" s="73">
        <f>SUM(H28)</f>
        <v>0</v>
      </c>
      <c r="K27" s="19">
        <f>IF(L27="PR",H27,SUM(J28:J28))</f>
        <v>0</v>
      </c>
      <c r="L27" s="12" t="s">
        <v>34</v>
      </c>
      <c r="M27" s="19" t="e">
        <f>IF(L27="HS",#REF!,0)</f>
        <v>#REF!</v>
      </c>
      <c r="N27" s="19" t="e">
        <f>IF(L27="HS",#REF!-K27,0)</f>
        <v>#REF!</v>
      </c>
      <c r="O27" s="19">
        <f>IF(L27="PS",#REF!,0)</f>
        <v>0</v>
      </c>
      <c r="P27" s="19">
        <f>IF(L27="PS",#REF!-K27,0)</f>
        <v>0</v>
      </c>
      <c r="Q27" s="19">
        <f>IF(L27="MP",#REF!,0)</f>
        <v>0</v>
      </c>
      <c r="R27" s="19">
        <f>IF(L27="MP",#REF!-K27,0)</f>
        <v>0</v>
      </c>
      <c r="S27" s="19">
        <f>IF(L27="OM",#REF!,0)</f>
        <v>0</v>
      </c>
      <c r="T27" s="12" t="s">
        <v>30</v>
      </c>
      <c r="AD27" s="19">
        <f>SUM(U28:U28)</f>
        <v>0</v>
      </c>
      <c r="AE27" s="19">
        <f>SUM(V28:V28)</f>
        <v>0</v>
      </c>
      <c r="AF27" s="19">
        <f>SUM(W28:W28)</f>
        <v>0</v>
      </c>
    </row>
    <row r="28" spans="1:27" ht="12.75">
      <c r="A28" s="74" t="s">
        <v>72</v>
      </c>
      <c r="B28" s="43" t="s">
        <v>30</v>
      </c>
      <c r="C28" s="43" t="s">
        <v>73</v>
      </c>
      <c r="D28" s="43" t="s">
        <v>74</v>
      </c>
      <c r="E28" s="43" t="s">
        <v>43</v>
      </c>
      <c r="F28" s="44">
        <v>512.08</v>
      </c>
      <c r="G28" s="111"/>
      <c r="H28" s="75">
        <f>ROUND(F28*G28,2)</f>
        <v>0</v>
      </c>
      <c r="I28" s="21" t="s">
        <v>35</v>
      </c>
      <c r="J28" s="20">
        <f>IF(I28="5",#REF!,0)</f>
        <v>0</v>
      </c>
      <c r="U28" s="20">
        <f>IF(Y28=0,H28,0)</f>
        <v>0</v>
      </c>
      <c r="V28" s="20">
        <f>IF(Y28=15,H28,0)</f>
        <v>0</v>
      </c>
      <c r="W28" s="20">
        <f>IF(Y28=21,H28,0)</f>
        <v>0</v>
      </c>
      <c r="Y28" s="20">
        <v>21</v>
      </c>
      <c r="Z28" s="20">
        <f>G28*0.821681415929204</f>
        <v>0</v>
      </c>
      <c r="AA28" s="20">
        <f>G28*(1-0.821681415929204)</f>
        <v>0</v>
      </c>
    </row>
    <row r="29" spans="1:32" ht="12.75">
      <c r="A29" s="72"/>
      <c r="B29" s="16" t="s">
        <v>30</v>
      </c>
      <c r="C29" s="16" t="s">
        <v>75</v>
      </c>
      <c r="D29" s="17" t="s">
        <v>76</v>
      </c>
      <c r="E29" s="18"/>
      <c r="F29" s="18"/>
      <c r="G29" s="18"/>
      <c r="H29" s="73">
        <f>SUM(H30)</f>
        <v>0</v>
      </c>
      <c r="K29" s="19">
        <f>IF(L29="PR",H29,SUM(J30:J30))</f>
        <v>0</v>
      </c>
      <c r="L29" s="12" t="s">
        <v>34</v>
      </c>
      <c r="M29" s="19" t="e">
        <f>IF(L29="HS",#REF!,0)</f>
        <v>#REF!</v>
      </c>
      <c r="N29" s="19" t="e">
        <f>IF(L29="HS",#REF!-K29,0)</f>
        <v>#REF!</v>
      </c>
      <c r="O29" s="19">
        <f>IF(L29="PS",#REF!,0)</f>
        <v>0</v>
      </c>
      <c r="P29" s="19">
        <f>IF(L29="PS",#REF!-K29,0)</f>
        <v>0</v>
      </c>
      <c r="Q29" s="19">
        <f>IF(L29="MP",#REF!,0)</f>
        <v>0</v>
      </c>
      <c r="R29" s="19">
        <f>IF(L29="MP",#REF!-K29,0)</f>
        <v>0</v>
      </c>
      <c r="S29" s="19">
        <f>IF(L29="OM",#REF!,0)</f>
        <v>0</v>
      </c>
      <c r="T29" s="12" t="s">
        <v>30</v>
      </c>
      <c r="AD29" s="19">
        <f>SUM(U30:U30)</f>
        <v>0</v>
      </c>
      <c r="AE29" s="19">
        <f>SUM(V30:V30)</f>
        <v>0</v>
      </c>
      <c r="AF29" s="19">
        <f>SUM(W30:W30)</f>
        <v>0</v>
      </c>
    </row>
    <row r="30" spans="1:27" ht="12.75">
      <c r="A30" s="74" t="s">
        <v>77</v>
      </c>
      <c r="B30" s="43" t="s">
        <v>30</v>
      </c>
      <c r="C30" s="43" t="s">
        <v>78</v>
      </c>
      <c r="D30" s="43" t="s">
        <v>79</v>
      </c>
      <c r="E30" s="43" t="s">
        <v>43</v>
      </c>
      <c r="F30" s="44">
        <v>31.2</v>
      </c>
      <c r="G30" s="111"/>
      <c r="H30" s="75">
        <f>ROUND(F30*G30,2)</f>
        <v>0</v>
      </c>
      <c r="I30" s="21" t="s">
        <v>35</v>
      </c>
      <c r="J30" s="20">
        <f>IF(I30="5",#REF!,0)</f>
        <v>0</v>
      </c>
      <c r="U30" s="20">
        <f>IF(Y30=0,H30,0)</f>
        <v>0</v>
      </c>
      <c r="V30" s="20">
        <f>IF(Y30=15,H30,0)</f>
        <v>0</v>
      </c>
      <c r="W30" s="20">
        <f>IF(Y30=21,H30,0)</f>
        <v>0</v>
      </c>
      <c r="Y30" s="20">
        <v>21</v>
      </c>
      <c r="Z30" s="20">
        <f>G30*0.782485714285714</f>
        <v>0</v>
      </c>
      <c r="AA30" s="20">
        <f>G30*(1-0.782485714285714)</f>
        <v>0</v>
      </c>
    </row>
    <row r="31" spans="1:8" ht="12.75">
      <c r="A31" s="76"/>
      <c r="B31" s="45"/>
      <c r="C31" s="46" t="s">
        <v>39</v>
      </c>
      <c r="D31" s="47" t="s">
        <v>80</v>
      </c>
      <c r="E31" s="48"/>
      <c r="F31" s="48"/>
      <c r="G31" s="48"/>
      <c r="H31" s="77"/>
    </row>
    <row r="32" spans="1:32" ht="12.75">
      <c r="A32" s="72"/>
      <c r="B32" s="16" t="s">
        <v>30</v>
      </c>
      <c r="C32" s="16" t="s">
        <v>81</v>
      </c>
      <c r="D32" s="17" t="s">
        <v>82</v>
      </c>
      <c r="E32" s="18"/>
      <c r="F32" s="18"/>
      <c r="G32" s="18"/>
      <c r="H32" s="73">
        <f>SUM(H33)</f>
        <v>0</v>
      </c>
      <c r="K32" s="19">
        <f>IF(L32="PR",H32,SUM(J33:J33))</f>
        <v>0</v>
      </c>
      <c r="L32" s="12" t="s">
        <v>34</v>
      </c>
      <c r="M32" s="19" t="e">
        <f>IF(L32="HS",#REF!,0)</f>
        <v>#REF!</v>
      </c>
      <c r="N32" s="19" t="e">
        <f>IF(L32="HS",#REF!-K32,0)</f>
        <v>#REF!</v>
      </c>
      <c r="O32" s="19">
        <f>IF(L32="PS",#REF!,0)</f>
        <v>0</v>
      </c>
      <c r="P32" s="19">
        <f>IF(L32="PS",#REF!-K32,0)</f>
        <v>0</v>
      </c>
      <c r="Q32" s="19">
        <f>IF(L32="MP",#REF!,0)</f>
        <v>0</v>
      </c>
      <c r="R32" s="19">
        <f>IF(L32="MP",#REF!-K32,0)</f>
        <v>0</v>
      </c>
      <c r="S32" s="19">
        <f>IF(L32="OM",#REF!,0)</f>
        <v>0</v>
      </c>
      <c r="T32" s="12" t="s">
        <v>30</v>
      </c>
      <c r="AD32" s="19">
        <f>SUM(U33:U33)</f>
        <v>0</v>
      </c>
      <c r="AE32" s="19">
        <f>SUM(V33:V33)</f>
        <v>0</v>
      </c>
      <c r="AF32" s="19">
        <f>SUM(W33:W33)</f>
        <v>0</v>
      </c>
    </row>
    <row r="33" spans="1:27" ht="12.75">
      <c r="A33" s="74" t="s">
        <v>32</v>
      </c>
      <c r="B33" s="43" t="s">
        <v>30</v>
      </c>
      <c r="C33" s="43" t="s">
        <v>83</v>
      </c>
      <c r="D33" s="43" t="s">
        <v>84</v>
      </c>
      <c r="E33" s="43" t="s">
        <v>43</v>
      </c>
      <c r="F33" s="44">
        <v>512.08</v>
      </c>
      <c r="G33" s="111"/>
      <c r="H33" s="75">
        <f>ROUND(F33*G33,2)</f>
        <v>0</v>
      </c>
      <c r="I33" s="21" t="s">
        <v>35</v>
      </c>
      <c r="J33" s="20">
        <f>IF(I33="5",#REF!,0)</f>
        <v>0</v>
      </c>
      <c r="U33" s="20">
        <f>IF(Y33=0,H33,0)</f>
        <v>0</v>
      </c>
      <c r="V33" s="20">
        <f>IF(Y33=15,H33,0)</f>
        <v>0</v>
      </c>
      <c r="W33" s="20">
        <f>IF(Y33=21,H33,0)</f>
        <v>0</v>
      </c>
      <c r="Y33" s="20">
        <v>21</v>
      </c>
      <c r="Z33" s="20">
        <f>G33*0.169868173258004</f>
        <v>0</v>
      </c>
      <c r="AA33" s="20">
        <f>G33*(1-0.169868173258004)</f>
        <v>0</v>
      </c>
    </row>
    <row r="34" spans="1:8" ht="25.5" customHeight="1">
      <c r="A34" s="76"/>
      <c r="B34" s="45"/>
      <c r="C34" s="46" t="s">
        <v>39</v>
      </c>
      <c r="D34" s="47" t="s">
        <v>226</v>
      </c>
      <c r="E34" s="48"/>
      <c r="F34" s="48"/>
      <c r="G34" s="48"/>
      <c r="H34" s="77"/>
    </row>
    <row r="35" spans="1:32" ht="12.75">
      <c r="A35" s="72"/>
      <c r="B35" s="16" t="s">
        <v>30</v>
      </c>
      <c r="C35" s="16" t="s">
        <v>85</v>
      </c>
      <c r="D35" s="17" t="s">
        <v>86</v>
      </c>
      <c r="E35" s="18"/>
      <c r="F35" s="18"/>
      <c r="G35" s="18"/>
      <c r="H35" s="73">
        <f>SUM(H36)</f>
        <v>0</v>
      </c>
      <c r="K35" s="19">
        <f>IF(L35="PR",H35,SUM(J36:J36))</f>
        <v>0</v>
      </c>
      <c r="L35" s="12" t="s">
        <v>34</v>
      </c>
      <c r="M35" s="19" t="e">
        <f>IF(L35="HS",#REF!,0)</f>
        <v>#REF!</v>
      </c>
      <c r="N35" s="19" t="e">
        <f>IF(L35="HS",#REF!-K35,0)</f>
        <v>#REF!</v>
      </c>
      <c r="O35" s="19">
        <f>IF(L35="PS",#REF!,0)</f>
        <v>0</v>
      </c>
      <c r="P35" s="19">
        <f>IF(L35="PS",#REF!-K35,0)</f>
        <v>0</v>
      </c>
      <c r="Q35" s="19">
        <f>IF(L35="MP",#REF!,0)</f>
        <v>0</v>
      </c>
      <c r="R35" s="19">
        <f>IF(L35="MP",#REF!-K35,0)</f>
        <v>0</v>
      </c>
      <c r="S35" s="19">
        <f>IF(L35="OM",#REF!,0)</f>
        <v>0</v>
      </c>
      <c r="T35" s="12" t="s">
        <v>30</v>
      </c>
      <c r="AD35" s="19">
        <f>SUM(U36:U36)</f>
        <v>0</v>
      </c>
      <c r="AE35" s="19">
        <f>SUM(V36:V36)</f>
        <v>0</v>
      </c>
      <c r="AF35" s="19">
        <f>SUM(W36:W36)</f>
        <v>0</v>
      </c>
    </row>
    <row r="36" spans="1:27" ht="12.75">
      <c r="A36" s="74" t="s">
        <v>87</v>
      </c>
      <c r="B36" s="43" t="s">
        <v>30</v>
      </c>
      <c r="C36" s="43" t="s">
        <v>88</v>
      </c>
      <c r="D36" s="43" t="s">
        <v>89</v>
      </c>
      <c r="E36" s="43" t="s">
        <v>90</v>
      </c>
      <c r="F36" s="44">
        <v>4</v>
      </c>
      <c r="G36" s="111"/>
      <c r="H36" s="75">
        <f>ROUND(F36*G36,2)</f>
        <v>0</v>
      </c>
      <c r="I36" s="21" t="s">
        <v>35</v>
      </c>
      <c r="J36" s="20">
        <f>IF(I36="5",#REF!,0)</f>
        <v>0</v>
      </c>
      <c r="U36" s="20">
        <f>IF(Y36=0,H36,0)</f>
        <v>0</v>
      </c>
      <c r="V36" s="20">
        <f>IF(Y36=15,H36,0)</f>
        <v>0</v>
      </c>
      <c r="W36" s="20">
        <f>IF(Y36=21,H36,0)</f>
        <v>0</v>
      </c>
      <c r="Y36" s="20">
        <v>21</v>
      </c>
      <c r="Z36" s="20">
        <f>G36*0.0189269406392694</f>
        <v>0</v>
      </c>
      <c r="AA36" s="20">
        <f>G36*(1-0.0189269406392694)</f>
        <v>0</v>
      </c>
    </row>
    <row r="37" spans="1:32" ht="12.75">
      <c r="A37" s="72"/>
      <c r="B37" s="16" t="s">
        <v>30</v>
      </c>
      <c r="C37" s="16" t="s">
        <v>91</v>
      </c>
      <c r="D37" s="17" t="s">
        <v>92</v>
      </c>
      <c r="E37" s="18"/>
      <c r="F37" s="18"/>
      <c r="G37" s="18"/>
      <c r="H37" s="73">
        <f>SUM(H38,H39,H41,H42)</f>
        <v>0</v>
      </c>
      <c r="K37" s="19">
        <f>IF(L37="PR",H37,SUM(J38:J42))</f>
        <v>0</v>
      </c>
      <c r="L37" s="12" t="s">
        <v>34</v>
      </c>
      <c r="M37" s="19" t="e">
        <f>IF(L37="HS",#REF!,0)</f>
        <v>#REF!</v>
      </c>
      <c r="N37" s="19" t="e">
        <f>IF(L37="HS",#REF!-K37,0)</f>
        <v>#REF!</v>
      </c>
      <c r="O37" s="19">
        <f>IF(L37="PS",#REF!,0)</f>
        <v>0</v>
      </c>
      <c r="P37" s="19">
        <f>IF(L37="PS",#REF!-K37,0)</f>
        <v>0</v>
      </c>
      <c r="Q37" s="19">
        <f>IF(L37="MP",#REF!,0)</f>
        <v>0</v>
      </c>
      <c r="R37" s="19">
        <f>IF(L37="MP",#REF!-K37,0)</f>
        <v>0</v>
      </c>
      <c r="S37" s="19">
        <f>IF(L37="OM",#REF!,0)</f>
        <v>0</v>
      </c>
      <c r="T37" s="12" t="s">
        <v>30</v>
      </c>
      <c r="AD37" s="19">
        <f>SUM(U38:U42)</f>
        <v>0</v>
      </c>
      <c r="AE37" s="19">
        <f>SUM(V38:V42)</f>
        <v>0</v>
      </c>
      <c r="AF37" s="19">
        <f>SUM(W38:W42)</f>
        <v>0</v>
      </c>
    </row>
    <row r="38" spans="1:27" ht="12.75">
      <c r="A38" s="74" t="s">
        <v>50</v>
      </c>
      <c r="B38" s="43" t="s">
        <v>30</v>
      </c>
      <c r="C38" s="43" t="s">
        <v>93</v>
      </c>
      <c r="D38" s="43" t="s">
        <v>94</v>
      </c>
      <c r="E38" s="43" t="s">
        <v>38</v>
      </c>
      <c r="F38" s="44">
        <v>208</v>
      </c>
      <c r="G38" s="111"/>
      <c r="H38" s="75">
        <f>ROUND(F38*G38,2)</f>
        <v>0</v>
      </c>
      <c r="I38" s="21" t="s">
        <v>35</v>
      </c>
      <c r="J38" s="20">
        <f>IF(I38="5",#REF!,0)</f>
        <v>0</v>
      </c>
      <c r="U38" s="20">
        <f>IF(Y38=0,H38,0)</f>
        <v>0</v>
      </c>
      <c r="V38" s="20">
        <f>IF(Y38=15,H38,0)</f>
        <v>0</v>
      </c>
      <c r="W38" s="20">
        <f>IF(Y38=21,H38,0)</f>
        <v>0</v>
      </c>
      <c r="Y38" s="20">
        <v>21</v>
      </c>
      <c r="Z38" s="20">
        <f>G38*0.797621283255086</f>
        <v>0</v>
      </c>
      <c r="AA38" s="20">
        <f>G38*(1-0.797621283255086)</f>
        <v>0</v>
      </c>
    </row>
    <row r="39" spans="1:27" ht="12.75">
      <c r="A39" s="74" t="s">
        <v>95</v>
      </c>
      <c r="B39" s="43" t="s">
        <v>30</v>
      </c>
      <c r="C39" s="43" t="s">
        <v>96</v>
      </c>
      <c r="D39" s="43" t="s">
        <v>97</v>
      </c>
      <c r="E39" s="43" t="s">
        <v>38</v>
      </c>
      <c r="F39" s="44">
        <v>282.29</v>
      </c>
      <c r="G39" s="111"/>
      <c r="H39" s="75">
        <f>ROUND(F39*G39,2)</f>
        <v>0</v>
      </c>
      <c r="I39" s="21" t="s">
        <v>35</v>
      </c>
      <c r="J39" s="20">
        <f>IF(I39="5",#REF!,0)</f>
        <v>0</v>
      </c>
      <c r="U39" s="20">
        <f>IF(Y39=0,H39,0)</f>
        <v>0</v>
      </c>
      <c r="V39" s="20">
        <f>IF(Y39=15,H39,0)</f>
        <v>0</v>
      </c>
      <c r="W39" s="20">
        <f>IF(Y39=21,H39,0)</f>
        <v>0</v>
      </c>
      <c r="Y39" s="20">
        <v>21</v>
      </c>
      <c r="Z39" s="20">
        <f>G39*0.762146892655367</f>
        <v>0</v>
      </c>
      <c r="AA39" s="20">
        <f>G39*(1-0.762146892655367)</f>
        <v>0</v>
      </c>
    </row>
    <row r="40" spans="1:8" ht="12.75">
      <c r="A40" s="76"/>
      <c r="B40" s="45"/>
      <c r="C40" s="46" t="s">
        <v>39</v>
      </c>
      <c r="D40" s="47" t="s">
        <v>98</v>
      </c>
      <c r="E40" s="48"/>
      <c r="F40" s="48"/>
      <c r="G40" s="48"/>
      <c r="H40" s="77"/>
    </row>
    <row r="41" spans="1:27" ht="12.75">
      <c r="A41" s="74" t="s">
        <v>99</v>
      </c>
      <c r="B41" s="43" t="s">
        <v>30</v>
      </c>
      <c r="C41" s="43" t="s">
        <v>100</v>
      </c>
      <c r="D41" s="43" t="s">
        <v>101</v>
      </c>
      <c r="E41" s="43" t="s">
        <v>90</v>
      </c>
      <c r="F41" s="44">
        <v>2</v>
      </c>
      <c r="G41" s="111"/>
      <c r="H41" s="75">
        <f>ROUND(F41*G41,2)</f>
        <v>0</v>
      </c>
      <c r="I41" s="21" t="s">
        <v>35</v>
      </c>
      <c r="J41" s="20">
        <f>IF(I41="5",#REF!,0)</f>
        <v>0</v>
      </c>
      <c r="U41" s="20">
        <f>IF(Y41=0,H41,0)</f>
        <v>0</v>
      </c>
      <c r="V41" s="20">
        <f>IF(Y41=15,H41,0)</f>
        <v>0</v>
      </c>
      <c r="W41" s="20">
        <f>IF(Y41=21,H41,0)</f>
        <v>0</v>
      </c>
      <c r="Y41" s="20">
        <v>21</v>
      </c>
      <c r="Z41" s="20">
        <f>G41*0.453389083398403</f>
        <v>0</v>
      </c>
      <c r="AA41" s="20">
        <f>G41*(1-0.453389083398403)</f>
        <v>0</v>
      </c>
    </row>
    <row r="42" spans="1:27" ht="12.75">
      <c r="A42" s="74" t="s">
        <v>56</v>
      </c>
      <c r="B42" s="43" t="s">
        <v>30</v>
      </c>
      <c r="C42" s="43" t="s">
        <v>102</v>
      </c>
      <c r="D42" s="43" t="s">
        <v>103</v>
      </c>
      <c r="E42" s="43" t="s">
        <v>55</v>
      </c>
      <c r="F42" s="44">
        <v>8.02</v>
      </c>
      <c r="G42" s="111"/>
      <c r="H42" s="75">
        <f>ROUND(F42*G42,2)</f>
        <v>0</v>
      </c>
      <c r="I42" s="21" t="s">
        <v>35</v>
      </c>
      <c r="J42" s="20">
        <f>IF(I42="5",#REF!,0)</f>
        <v>0</v>
      </c>
      <c r="U42" s="20">
        <f>IF(Y42=0,H42,0)</f>
        <v>0</v>
      </c>
      <c r="V42" s="20">
        <f>IF(Y42=15,H42,0)</f>
        <v>0</v>
      </c>
      <c r="W42" s="20">
        <f>IF(Y42=21,H42,0)</f>
        <v>0</v>
      </c>
      <c r="Y42" s="20">
        <v>21</v>
      </c>
      <c r="Z42" s="20">
        <f>G42*0.837204255319149</f>
        <v>0</v>
      </c>
      <c r="AA42" s="20">
        <f>G42*(1-0.837204255319149)</f>
        <v>0</v>
      </c>
    </row>
    <row r="43" spans="1:32" ht="12.75">
      <c r="A43" s="72"/>
      <c r="B43" s="16" t="s">
        <v>30</v>
      </c>
      <c r="C43" s="16" t="s">
        <v>104</v>
      </c>
      <c r="D43" s="17" t="s">
        <v>105</v>
      </c>
      <c r="E43" s="18"/>
      <c r="F43" s="18"/>
      <c r="G43" s="18"/>
      <c r="H43" s="73">
        <f>SUM(H44,H45)</f>
        <v>0</v>
      </c>
      <c r="K43" s="19" t="e">
        <f>IF(L43="PR",H43,SUM(J44:J45))</f>
        <v>#REF!</v>
      </c>
      <c r="L43" s="12" t="s">
        <v>34</v>
      </c>
      <c r="M43" s="19" t="e">
        <f>IF(L43="HS",#REF!,0)</f>
        <v>#REF!</v>
      </c>
      <c r="N43" s="19" t="e">
        <f>IF(L43="HS",#REF!-K43,0)</f>
        <v>#REF!</v>
      </c>
      <c r="O43" s="19">
        <f>IF(L43="PS",#REF!,0)</f>
        <v>0</v>
      </c>
      <c r="P43" s="19">
        <f>IF(L43="PS",#REF!-K43,0)</f>
        <v>0</v>
      </c>
      <c r="Q43" s="19">
        <f>IF(L43="MP",#REF!,0)</f>
        <v>0</v>
      </c>
      <c r="R43" s="19">
        <f>IF(L43="MP",#REF!-K43,0)</f>
        <v>0</v>
      </c>
      <c r="S43" s="19">
        <f>IF(L43="OM",#REF!,0)</f>
        <v>0</v>
      </c>
      <c r="T43" s="12" t="s">
        <v>30</v>
      </c>
      <c r="AD43" s="19">
        <f>SUM(U44:U45)</f>
        <v>0</v>
      </c>
      <c r="AE43" s="19">
        <f>SUM(V44:V45)</f>
        <v>0</v>
      </c>
      <c r="AF43" s="19">
        <f>SUM(W44:W45)</f>
        <v>0</v>
      </c>
    </row>
    <row r="44" spans="1:27" ht="12.75">
      <c r="A44" s="74" t="s">
        <v>106</v>
      </c>
      <c r="B44" s="43" t="s">
        <v>30</v>
      </c>
      <c r="C44" s="43" t="s">
        <v>107</v>
      </c>
      <c r="D44" s="43" t="s">
        <v>108</v>
      </c>
      <c r="E44" s="43" t="s">
        <v>90</v>
      </c>
      <c r="F44" s="44">
        <v>2</v>
      </c>
      <c r="G44" s="111"/>
      <c r="H44" s="75">
        <f>ROUND(F44*G44,2)</f>
        <v>0</v>
      </c>
      <c r="I44" s="21" t="s">
        <v>35</v>
      </c>
      <c r="J44" s="20">
        <f>IF(I44="5",#REF!,0)</f>
        <v>0</v>
      </c>
      <c r="U44" s="20">
        <f>IF(Y44=0,H44,0)</f>
        <v>0</v>
      </c>
      <c r="V44" s="20">
        <f>IF(Y44=15,H44,0)</f>
        <v>0</v>
      </c>
      <c r="W44" s="20">
        <f>IF(Y44=21,H44,0)</f>
        <v>0</v>
      </c>
      <c r="Y44" s="20">
        <v>21</v>
      </c>
      <c r="Z44" s="20">
        <f>G44*0</f>
        <v>0</v>
      </c>
      <c r="AA44" s="20">
        <f>G44*(1-0)</f>
        <v>0</v>
      </c>
    </row>
    <row r="45" spans="1:27" ht="12.75">
      <c r="A45" s="74" t="s">
        <v>65</v>
      </c>
      <c r="B45" s="43" t="s">
        <v>30</v>
      </c>
      <c r="C45" s="43" t="s">
        <v>109</v>
      </c>
      <c r="D45" s="43" t="s">
        <v>110</v>
      </c>
      <c r="E45" s="43" t="s">
        <v>111</v>
      </c>
      <c r="F45" s="44">
        <v>257.1635</v>
      </c>
      <c r="G45" s="111"/>
      <c r="H45" s="75">
        <f>ROUND(F45*G45,2)</f>
        <v>0</v>
      </c>
      <c r="I45" s="21" t="s">
        <v>52</v>
      </c>
      <c r="J45" s="20" t="e">
        <f>IF(I45="5",#REF!,0)</f>
        <v>#REF!</v>
      </c>
      <c r="U45" s="20">
        <f>IF(Y45=0,H45,0)</f>
        <v>0</v>
      </c>
      <c r="V45" s="20">
        <f>IF(Y45=15,H45,0)</f>
        <v>0</v>
      </c>
      <c r="W45" s="20">
        <f>IF(Y45=21,H45,0)</f>
        <v>0</v>
      </c>
      <c r="Y45" s="20">
        <v>21</v>
      </c>
      <c r="Z45" s="20">
        <f>G45*0</f>
        <v>0</v>
      </c>
      <c r="AA45" s="20">
        <f>G45*(1-0)</f>
        <v>0</v>
      </c>
    </row>
    <row r="46" spans="1:32" ht="12.75">
      <c r="A46" s="72"/>
      <c r="B46" s="16" t="s">
        <v>30</v>
      </c>
      <c r="C46" s="16" t="s">
        <v>112</v>
      </c>
      <c r="D46" s="17" t="s">
        <v>113</v>
      </c>
      <c r="E46" s="18"/>
      <c r="F46" s="18"/>
      <c r="G46" s="18"/>
      <c r="H46" s="73">
        <f>SUM(H47)</f>
        <v>0</v>
      </c>
      <c r="K46" s="19">
        <f>IF(L46="PR",H46,SUM(J47:J47))</f>
        <v>0</v>
      </c>
      <c r="L46" s="12" t="s">
        <v>114</v>
      </c>
      <c r="M46" s="19">
        <f>IF(L46="HS",#REF!,0)</f>
        <v>0</v>
      </c>
      <c r="N46" s="19">
        <f>IF(L46="HS",#REF!-K46,0)</f>
        <v>0</v>
      </c>
      <c r="O46" s="19">
        <f>IF(L46="PS",#REF!,0)</f>
        <v>0</v>
      </c>
      <c r="P46" s="19">
        <f>IF(L46="PS",#REF!-K46,0)</f>
        <v>0</v>
      </c>
      <c r="Q46" s="19" t="e">
        <f>IF(L46="MP",#REF!,0)</f>
        <v>#REF!</v>
      </c>
      <c r="R46" s="19" t="e">
        <f>IF(L46="MP",#REF!-K46,0)</f>
        <v>#REF!</v>
      </c>
      <c r="S46" s="19">
        <f>IF(L46="OM",#REF!,0)</f>
        <v>0</v>
      </c>
      <c r="T46" s="12" t="s">
        <v>30</v>
      </c>
      <c r="AD46" s="19">
        <f>SUM(U47:U47)</f>
        <v>0</v>
      </c>
      <c r="AE46" s="19">
        <f>SUM(V47:V47)</f>
        <v>0</v>
      </c>
      <c r="AF46" s="19">
        <f>SUM(W47:W47)</f>
        <v>0</v>
      </c>
    </row>
    <row r="47" spans="1:27" ht="12.75">
      <c r="A47" s="74" t="s">
        <v>115</v>
      </c>
      <c r="B47" s="43" t="s">
        <v>30</v>
      </c>
      <c r="C47" s="43" t="s">
        <v>116</v>
      </c>
      <c r="D47" s="43" t="s">
        <v>117</v>
      </c>
      <c r="E47" s="43" t="s">
        <v>38</v>
      </c>
      <c r="F47" s="44">
        <v>238</v>
      </c>
      <c r="G47" s="111"/>
      <c r="H47" s="75">
        <f>ROUND(F47*G47,2)</f>
        <v>0</v>
      </c>
      <c r="I47" s="21" t="s">
        <v>40</v>
      </c>
      <c r="J47" s="20">
        <f>IF(I47="5",#REF!,0)</f>
        <v>0</v>
      </c>
      <c r="U47" s="20">
        <f>IF(Y47=0,H47,0)</f>
        <v>0</v>
      </c>
      <c r="V47" s="20">
        <f>IF(Y47=15,H47,0)</f>
        <v>0</v>
      </c>
      <c r="W47" s="20">
        <f>IF(Y47=21,H47,0)</f>
        <v>0</v>
      </c>
      <c r="Y47" s="20">
        <v>21</v>
      </c>
      <c r="Z47" s="20">
        <f>G47*0.296418973814137</f>
        <v>0</v>
      </c>
      <c r="AA47" s="20">
        <f>G47*(1-0.296418973814137)</f>
        <v>0</v>
      </c>
    </row>
    <row r="48" spans="1:32" ht="12.75">
      <c r="A48" s="72"/>
      <c r="B48" s="16" t="s">
        <v>30</v>
      </c>
      <c r="C48" s="16" t="s">
        <v>118</v>
      </c>
      <c r="D48" s="17" t="s">
        <v>119</v>
      </c>
      <c r="E48" s="18"/>
      <c r="F48" s="18"/>
      <c r="G48" s="18"/>
      <c r="H48" s="73">
        <f>SUM(H49)</f>
        <v>0</v>
      </c>
      <c r="K48" s="19">
        <f>IF(L48="PR",H48,SUM(J49:J49))</f>
        <v>0</v>
      </c>
      <c r="L48" s="12" t="s">
        <v>120</v>
      </c>
      <c r="M48" s="19">
        <f>IF(L48="HS",#REF!,0)</f>
        <v>0</v>
      </c>
      <c r="N48" s="19">
        <f>IF(L48="HS",#REF!-K48,0)</f>
        <v>0</v>
      </c>
      <c r="O48" s="19">
        <f>IF(L48="PS",#REF!,0)</f>
        <v>0</v>
      </c>
      <c r="P48" s="19">
        <f>IF(L48="PS",#REF!-K48,0)</f>
        <v>0</v>
      </c>
      <c r="Q48" s="19">
        <f>IF(L48="MP",#REF!,0)</f>
        <v>0</v>
      </c>
      <c r="R48" s="19">
        <f>IF(L48="MP",#REF!-K48,0)</f>
        <v>0</v>
      </c>
      <c r="S48" s="19">
        <f>IF(L48="OM",#REF!,0)</f>
        <v>0</v>
      </c>
      <c r="T48" s="12" t="s">
        <v>30</v>
      </c>
      <c r="AD48" s="19">
        <f>SUM(U49:U49)</f>
        <v>0</v>
      </c>
      <c r="AE48" s="19">
        <f>SUM(V49:V49)</f>
        <v>0</v>
      </c>
      <c r="AF48" s="19">
        <f>SUM(W49:W49)</f>
        <v>0</v>
      </c>
    </row>
    <row r="49" spans="1:27" ht="13.5" thickBot="1">
      <c r="A49" s="83" t="s">
        <v>121</v>
      </c>
      <c r="B49" s="84" t="s">
        <v>30</v>
      </c>
      <c r="C49" s="84" t="s">
        <v>122</v>
      </c>
      <c r="D49" s="84" t="s">
        <v>123</v>
      </c>
      <c r="E49" s="84" t="s">
        <v>111</v>
      </c>
      <c r="F49" s="85">
        <v>132.035</v>
      </c>
      <c r="G49" s="112"/>
      <c r="H49" s="86">
        <f>ROUND(F49*G49,2)</f>
        <v>0</v>
      </c>
      <c r="I49" s="21" t="s">
        <v>52</v>
      </c>
      <c r="J49" s="20" t="e">
        <f>IF(I49="5",#REF!,0)</f>
        <v>#REF!</v>
      </c>
      <c r="U49" s="20">
        <f>IF(Y49=0,H49,0)</f>
        <v>0</v>
      </c>
      <c r="V49" s="20">
        <f>IF(Y49=15,H49,0)</f>
        <v>0</v>
      </c>
      <c r="W49" s="20">
        <f>IF(Y49=21,H49,0)</f>
        <v>0</v>
      </c>
      <c r="Y49" s="20">
        <v>21</v>
      </c>
      <c r="Z49" s="20">
        <f>G49*0</f>
        <v>0</v>
      </c>
      <c r="AA49" s="20">
        <f>G49*(1-0)</f>
        <v>0</v>
      </c>
    </row>
    <row r="50" spans="1:27" ht="13.5" thickBot="1">
      <c r="A50" s="122"/>
      <c r="B50" s="122"/>
      <c r="C50" s="122"/>
      <c r="D50" s="122"/>
      <c r="E50" s="122"/>
      <c r="F50" s="122"/>
      <c r="G50" s="122"/>
      <c r="H50" s="122"/>
      <c r="I50" s="21"/>
      <c r="J50" s="20"/>
      <c r="U50" s="20"/>
      <c r="V50" s="20"/>
      <c r="W50" s="20"/>
      <c r="Y50" s="20"/>
      <c r="Z50" s="20"/>
      <c r="AA50" s="20"/>
    </row>
    <row r="51" spans="1:8" ht="12.75">
      <c r="A51" s="78"/>
      <c r="B51" s="79" t="s">
        <v>124</v>
      </c>
      <c r="C51" s="79"/>
      <c r="D51" s="80" t="s">
        <v>125</v>
      </c>
      <c r="E51" s="81"/>
      <c r="F51" s="81"/>
      <c r="G51" s="81"/>
      <c r="H51" s="82">
        <f>SUM(H52,H55,H57,H60,H62,H64,H66,H69,H71,H75)</f>
        <v>0</v>
      </c>
    </row>
    <row r="52" spans="1:32" ht="13.5" thickBot="1">
      <c r="A52" s="91"/>
      <c r="B52" s="92" t="s">
        <v>124</v>
      </c>
      <c r="C52" s="92" t="s">
        <v>32</v>
      </c>
      <c r="D52" s="93" t="s">
        <v>33</v>
      </c>
      <c r="E52" s="94"/>
      <c r="F52" s="94"/>
      <c r="G52" s="94"/>
      <c r="H52" s="95">
        <f>SUM(H53,H54)</f>
        <v>0</v>
      </c>
      <c r="K52" s="19">
        <f>IF(L52="PR",H52,SUM(J53:J54))</f>
        <v>0</v>
      </c>
      <c r="L52" s="12" t="s">
        <v>34</v>
      </c>
      <c r="M52" s="19" t="e">
        <f>IF(L52="HS",#REF!,0)</f>
        <v>#REF!</v>
      </c>
      <c r="N52" s="19" t="e">
        <f>IF(L52="HS",#REF!-K52,0)</f>
        <v>#REF!</v>
      </c>
      <c r="O52" s="19">
        <f>IF(L52="PS",#REF!,0)</f>
        <v>0</v>
      </c>
      <c r="P52" s="19">
        <f>IF(L52="PS",#REF!-K52,0)</f>
        <v>0</v>
      </c>
      <c r="Q52" s="19">
        <f>IF(L52="MP",#REF!,0)</f>
        <v>0</v>
      </c>
      <c r="R52" s="19">
        <f>IF(L52="MP",#REF!-K52,0)</f>
        <v>0</v>
      </c>
      <c r="S52" s="19">
        <f>IF(L52="OM",#REF!,0)</f>
        <v>0</v>
      </c>
      <c r="T52" s="12" t="s">
        <v>124</v>
      </c>
      <c r="AD52" s="19">
        <f>SUM(U53:U54)</f>
        <v>0</v>
      </c>
      <c r="AE52" s="19">
        <f>SUM(V53:V54)</f>
        <v>0</v>
      </c>
      <c r="AF52" s="19">
        <f>SUM(W53:W54)</f>
        <v>0</v>
      </c>
    </row>
    <row r="53" spans="1:27" ht="12.75">
      <c r="A53" s="87" t="s">
        <v>126</v>
      </c>
      <c r="B53" s="88" t="s">
        <v>124</v>
      </c>
      <c r="C53" s="88" t="s">
        <v>48</v>
      </c>
      <c r="D53" s="88" t="s">
        <v>49</v>
      </c>
      <c r="E53" s="88" t="s">
        <v>38</v>
      </c>
      <c r="F53" s="89">
        <v>30.6</v>
      </c>
      <c r="G53" s="113"/>
      <c r="H53" s="90">
        <f>ROUND(F53*G53,2)</f>
        <v>0</v>
      </c>
      <c r="I53" s="21" t="s">
        <v>35</v>
      </c>
      <c r="J53" s="20">
        <f>IF(I53="5",#REF!,0)</f>
        <v>0</v>
      </c>
      <c r="U53" s="20">
        <f>IF(Y53=0,H53,0)</f>
        <v>0</v>
      </c>
      <c r="V53" s="20">
        <f>IF(Y53=15,H53,0)</f>
        <v>0</v>
      </c>
      <c r="W53" s="20">
        <f>IF(Y53=21,H53,0)</f>
        <v>0</v>
      </c>
      <c r="Y53" s="20">
        <v>21</v>
      </c>
      <c r="Z53" s="20">
        <f>G53*0</f>
        <v>0</v>
      </c>
      <c r="AA53" s="20">
        <f>G53*(1-0)</f>
        <v>0</v>
      </c>
    </row>
    <row r="54" spans="1:27" ht="12.75">
      <c r="A54" s="74" t="s">
        <v>127</v>
      </c>
      <c r="B54" s="43" t="s">
        <v>124</v>
      </c>
      <c r="C54" s="43" t="s">
        <v>128</v>
      </c>
      <c r="D54" s="43" t="s">
        <v>129</v>
      </c>
      <c r="E54" s="43" t="s">
        <v>43</v>
      </c>
      <c r="F54" s="44">
        <v>41</v>
      </c>
      <c r="G54" s="111"/>
      <c r="H54" s="75">
        <f>ROUND(F54*G54,2)</f>
        <v>0</v>
      </c>
      <c r="I54" s="21" t="s">
        <v>35</v>
      </c>
      <c r="J54" s="20">
        <f>IF(I54="5",#REF!,0)</f>
        <v>0</v>
      </c>
      <c r="U54" s="20">
        <f>IF(Y54=0,H54,0)</f>
        <v>0</v>
      </c>
      <c r="V54" s="20">
        <f>IF(Y54=15,H54,0)</f>
        <v>0</v>
      </c>
      <c r="W54" s="20">
        <f>IF(Y54=21,H54,0)</f>
        <v>0</v>
      </c>
      <c r="Y54" s="20">
        <v>21</v>
      </c>
      <c r="Z54" s="20">
        <f>G54*0</f>
        <v>0</v>
      </c>
      <c r="AA54" s="20">
        <f>G54*(1-0)</f>
        <v>0</v>
      </c>
    </row>
    <row r="55" spans="1:32" ht="12.75">
      <c r="A55" s="72"/>
      <c r="B55" s="16" t="s">
        <v>124</v>
      </c>
      <c r="C55" s="16" t="s">
        <v>50</v>
      </c>
      <c r="D55" s="17" t="s">
        <v>51</v>
      </c>
      <c r="E55" s="18"/>
      <c r="F55" s="18"/>
      <c r="G55" s="18"/>
      <c r="H55" s="73">
        <f>SUM(H56)</f>
        <v>0</v>
      </c>
      <c r="K55" s="19">
        <f>IF(L55="PR",H55,SUM(J56:J56))</f>
        <v>0</v>
      </c>
      <c r="L55" s="12" t="s">
        <v>34</v>
      </c>
      <c r="M55" s="19" t="e">
        <f>IF(L55="HS",#REF!,0)</f>
        <v>#REF!</v>
      </c>
      <c r="N55" s="19" t="e">
        <f>IF(L55="HS",#REF!-K55,0)</f>
        <v>#REF!</v>
      </c>
      <c r="O55" s="19">
        <f>IF(L55="PS",#REF!,0)</f>
        <v>0</v>
      </c>
      <c r="P55" s="19">
        <f>IF(L55="PS",#REF!-K55,0)</f>
        <v>0</v>
      </c>
      <c r="Q55" s="19">
        <f>IF(L55="MP",#REF!,0)</f>
        <v>0</v>
      </c>
      <c r="R55" s="19">
        <f>IF(L55="MP",#REF!-K55,0)</f>
        <v>0</v>
      </c>
      <c r="S55" s="19">
        <f>IF(L55="OM",#REF!,0)</f>
        <v>0</v>
      </c>
      <c r="T55" s="12" t="s">
        <v>124</v>
      </c>
      <c r="AD55" s="19">
        <f>SUM(U56:U56)</f>
        <v>0</v>
      </c>
      <c r="AE55" s="19">
        <f>SUM(V56:V56)</f>
        <v>0</v>
      </c>
      <c r="AF55" s="19">
        <f>SUM(W56:W56)</f>
        <v>0</v>
      </c>
    </row>
    <row r="56" spans="1:27" ht="12.75">
      <c r="A56" s="74" t="s">
        <v>130</v>
      </c>
      <c r="B56" s="43" t="s">
        <v>124</v>
      </c>
      <c r="C56" s="43" t="s">
        <v>53</v>
      </c>
      <c r="D56" s="43" t="s">
        <v>131</v>
      </c>
      <c r="E56" s="43" t="s">
        <v>55</v>
      </c>
      <c r="F56" s="44">
        <v>0.7</v>
      </c>
      <c r="G56" s="111"/>
      <c r="H56" s="75">
        <f>ROUND(F56*G56,2)</f>
        <v>0</v>
      </c>
      <c r="I56" s="21" t="s">
        <v>44</v>
      </c>
      <c r="J56" s="20">
        <f>IF(I56="5",#REF!,0)</f>
        <v>0</v>
      </c>
      <c r="U56" s="20">
        <f>IF(Y56=0,H56,0)</f>
        <v>0</v>
      </c>
      <c r="V56" s="20">
        <f>IF(Y56=15,H56,0)</f>
        <v>0</v>
      </c>
      <c r="W56" s="20">
        <f>IF(Y56=21,H56,0)</f>
        <v>0</v>
      </c>
      <c r="Y56" s="20">
        <v>21</v>
      </c>
      <c r="Z56" s="20">
        <f>G56*0</f>
        <v>0</v>
      </c>
      <c r="AA56" s="20">
        <f>G56*(1-0)</f>
        <v>0</v>
      </c>
    </row>
    <row r="57" spans="1:32" ht="12.75">
      <c r="A57" s="72"/>
      <c r="B57" s="16" t="s">
        <v>124</v>
      </c>
      <c r="C57" s="16" t="s">
        <v>56</v>
      </c>
      <c r="D57" s="17" t="s">
        <v>57</v>
      </c>
      <c r="E57" s="18"/>
      <c r="F57" s="18"/>
      <c r="G57" s="18"/>
      <c r="H57" s="73">
        <f>SUM(H58,H59)</f>
        <v>0</v>
      </c>
      <c r="K57" s="19">
        <f>IF(L57="PR",H57,SUM(J58:J59))</f>
        <v>0</v>
      </c>
      <c r="L57" s="12" t="s">
        <v>34</v>
      </c>
      <c r="M57" s="19" t="e">
        <f>IF(L57="HS",#REF!,0)</f>
        <v>#REF!</v>
      </c>
      <c r="N57" s="19" t="e">
        <f>IF(L57="HS",#REF!-K57,0)</f>
        <v>#REF!</v>
      </c>
      <c r="O57" s="19">
        <f>IF(L57="PS",#REF!,0)</f>
        <v>0</v>
      </c>
      <c r="P57" s="19">
        <f>IF(L57="PS",#REF!-K57,0)</f>
        <v>0</v>
      </c>
      <c r="Q57" s="19">
        <f>IF(L57="MP",#REF!,0)</f>
        <v>0</v>
      </c>
      <c r="R57" s="19">
        <f>IF(L57="MP",#REF!-K57,0)</f>
        <v>0</v>
      </c>
      <c r="S57" s="19">
        <f>IF(L57="OM",#REF!,0)</f>
        <v>0</v>
      </c>
      <c r="T57" s="12" t="s">
        <v>124</v>
      </c>
      <c r="AD57" s="19">
        <f>SUM(U58:U59)</f>
        <v>0</v>
      </c>
      <c r="AE57" s="19">
        <f>SUM(V58:V59)</f>
        <v>0</v>
      </c>
      <c r="AF57" s="19">
        <f>SUM(W58:W59)</f>
        <v>0</v>
      </c>
    </row>
    <row r="58" spans="1:27" ht="12.75">
      <c r="A58" s="74" t="s">
        <v>132</v>
      </c>
      <c r="B58" s="43" t="s">
        <v>124</v>
      </c>
      <c r="C58" s="43" t="s">
        <v>59</v>
      </c>
      <c r="D58" s="43" t="s">
        <v>60</v>
      </c>
      <c r="E58" s="43" t="s">
        <v>61</v>
      </c>
      <c r="F58" s="44">
        <v>10.449</v>
      </c>
      <c r="G58" s="111"/>
      <c r="H58" s="75">
        <f>ROUND(F58*G58,2)</f>
        <v>0</v>
      </c>
      <c r="I58" s="21" t="s">
        <v>35</v>
      </c>
      <c r="J58" s="20">
        <f>IF(I58="5",#REF!,0)</f>
        <v>0</v>
      </c>
      <c r="U58" s="20">
        <f>IF(Y58=0,H58,0)</f>
        <v>0</v>
      </c>
      <c r="V58" s="20">
        <f>IF(Y58=15,H58,0)</f>
        <v>0</v>
      </c>
      <c r="W58" s="20">
        <f>IF(Y58=21,H58,0)</f>
        <v>0</v>
      </c>
      <c r="Y58" s="20">
        <v>21</v>
      </c>
      <c r="Z58" s="20">
        <f>G58*0</f>
        <v>0</v>
      </c>
      <c r="AA58" s="20">
        <f>G58*(1-0)</f>
        <v>0</v>
      </c>
    </row>
    <row r="59" spans="1:27" ht="12.75">
      <c r="A59" s="74" t="s">
        <v>133</v>
      </c>
      <c r="B59" s="43" t="s">
        <v>124</v>
      </c>
      <c r="C59" s="43" t="s">
        <v>63</v>
      </c>
      <c r="D59" s="43" t="s">
        <v>64</v>
      </c>
      <c r="E59" s="43" t="s">
        <v>55</v>
      </c>
      <c r="F59" s="44">
        <v>4.35</v>
      </c>
      <c r="G59" s="111"/>
      <c r="H59" s="75">
        <f>ROUND(F59*G59,2)</f>
        <v>0</v>
      </c>
      <c r="I59" s="21" t="s">
        <v>35</v>
      </c>
      <c r="J59" s="20">
        <f>IF(I59="5",#REF!,0)</f>
        <v>0</v>
      </c>
      <c r="U59" s="20">
        <f>IF(Y59=0,H59,0)</f>
        <v>0</v>
      </c>
      <c r="V59" s="20">
        <f>IF(Y59=15,H59,0)</f>
        <v>0</v>
      </c>
      <c r="W59" s="20">
        <f>IF(Y59=21,H59,0)</f>
        <v>0</v>
      </c>
      <c r="Y59" s="20">
        <v>21</v>
      </c>
      <c r="Z59" s="20">
        <f>G59*0</f>
        <v>0</v>
      </c>
      <c r="AA59" s="20">
        <f>G59*(1-0)</f>
        <v>0</v>
      </c>
    </row>
    <row r="60" spans="1:32" ht="12.75">
      <c r="A60" s="72"/>
      <c r="B60" s="16" t="s">
        <v>124</v>
      </c>
      <c r="C60" s="16" t="s">
        <v>65</v>
      </c>
      <c r="D60" s="17" t="s">
        <v>66</v>
      </c>
      <c r="E60" s="18"/>
      <c r="F60" s="18"/>
      <c r="G60" s="18"/>
      <c r="H60" s="73">
        <f>SUM(H61)</f>
        <v>0</v>
      </c>
      <c r="K60" s="19">
        <f>IF(L60="PR",H60,SUM(J61:J61))</f>
        <v>0</v>
      </c>
      <c r="L60" s="12" t="s">
        <v>34</v>
      </c>
      <c r="M60" s="19" t="e">
        <f>IF(L60="HS",#REF!,0)</f>
        <v>#REF!</v>
      </c>
      <c r="N60" s="19" t="e">
        <f>IF(L60="HS",#REF!-K60,0)</f>
        <v>#REF!</v>
      </c>
      <c r="O60" s="19">
        <f>IF(L60="PS",#REF!,0)</f>
        <v>0</v>
      </c>
      <c r="P60" s="19">
        <f>IF(L60="PS",#REF!-K60,0)</f>
        <v>0</v>
      </c>
      <c r="Q60" s="19">
        <f>IF(L60="MP",#REF!,0)</f>
        <v>0</v>
      </c>
      <c r="R60" s="19">
        <f>IF(L60="MP",#REF!-K60,0)</f>
        <v>0</v>
      </c>
      <c r="S60" s="19">
        <f>IF(L60="OM",#REF!,0)</f>
        <v>0</v>
      </c>
      <c r="T60" s="12" t="s">
        <v>124</v>
      </c>
      <c r="AD60" s="19">
        <f>SUM(U61:U61)</f>
        <v>0</v>
      </c>
      <c r="AE60" s="19">
        <f>SUM(V61:V61)</f>
        <v>0</v>
      </c>
      <c r="AF60" s="19">
        <f>SUM(W61:W61)</f>
        <v>0</v>
      </c>
    </row>
    <row r="61" spans="1:27" ht="12.75">
      <c r="A61" s="74" t="s">
        <v>134</v>
      </c>
      <c r="B61" s="43" t="s">
        <v>124</v>
      </c>
      <c r="C61" s="43" t="s">
        <v>68</v>
      </c>
      <c r="D61" s="43" t="s">
        <v>69</v>
      </c>
      <c r="E61" s="43" t="s">
        <v>43</v>
      </c>
      <c r="F61" s="44">
        <v>21.28</v>
      </c>
      <c r="G61" s="111"/>
      <c r="H61" s="75">
        <f>ROUND(F61*G61,2)</f>
        <v>0</v>
      </c>
      <c r="I61" s="21" t="s">
        <v>35</v>
      </c>
      <c r="J61" s="20">
        <f>IF(I61="5",#REF!,0)</f>
        <v>0</v>
      </c>
      <c r="U61" s="20">
        <f>IF(Y61=0,H61,0)</f>
        <v>0</v>
      </c>
      <c r="V61" s="20">
        <f>IF(Y61=15,H61,0)</f>
        <v>0</v>
      </c>
      <c r="W61" s="20">
        <f>IF(Y61=21,H61,0)</f>
        <v>0</v>
      </c>
      <c r="Y61" s="20">
        <v>21</v>
      </c>
      <c r="Z61" s="20">
        <f>G61*0.510204081632653</f>
        <v>0</v>
      </c>
      <c r="AA61" s="20">
        <f>G61*(1-0.510204081632653)</f>
        <v>0</v>
      </c>
    </row>
    <row r="62" spans="1:32" ht="12.75">
      <c r="A62" s="72"/>
      <c r="B62" s="16" t="s">
        <v>124</v>
      </c>
      <c r="C62" s="16" t="s">
        <v>135</v>
      </c>
      <c r="D62" s="17" t="s">
        <v>136</v>
      </c>
      <c r="E62" s="18"/>
      <c r="F62" s="18"/>
      <c r="G62" s="18"/>
      <c r="H62" s="73">
        <f>SUM(H63)</f>
        <v>0</v>
      </c>
      <c r="K62" s="19">
        <f>IF(L62="PR",H62,SUM(J63:J63))</f>
        <v>0</v>
      </c>
      <c r="L62" s="12" t="s">
        <v>34</v>
      </c>
      <c r="M62" s="19" t="e">
        <f>IF(L62="HS",#REF!,0)</f>
        <v>#REF!</v>
      </c>
      <c r="N62" s="19" t="e">
        <f>IF(L62="HS",#REF!-K62,0)</f>
        <v>#REF!</v>
      </c>
      <c r="O62" s="19">
        <f>IF(L62="PS",#REF!,0)</f>
        <v>0</v>
      </c>
      <c r="P62" s="19">
        <f>IF(L62="PS",#REF!-K62,0)</f>
        <v>0</v>
      </c>
      <c r="Q62" s="19">
        <f>IF(L62="MP",#REF!,0)</f>
        <v>0</v>
      </c>
      <c r="R62" s="19">
        <f>IF(L62="MP",#REF!-K62,0)</f>
        <v>0</v>
      </c>
      <c r="S62" s="19">
        <f>IF(L62="OM",#REF!,0)</f>
        <v>0</v>
      </c>
      <c r="T62" s="12" t="s">
        <v>124</v>
      </c>
      <c r="AD62" s="19">
        <f>SUM(U63:U63)</f>
        <v>0</v>
      </c>
      <c r="AE62" s="19">
        <f>SUM(V63:V63)</f>
        <v>0</v>
      </c>
      <c r="AF62" s="19">
        <f>SUM(W63:W63)</f>
        <v>0</v>
      </c>
    </row>
    <row r="63" spans="1:27" ht="12.75">
      <c r="A63" s="74" t="s">
        <v>137</v>
      </c>
      <c r="B63" s="43" t="s">
        <v>124</v>
      </c>
      <c r="C63" s="43" t="s">
        <v>138</v>
      </c>
      <c r="D63" s="43" t="s">
        <v>139</v>
      </c>
      <c r="E63" s="43" t="s">
        <v>38</v>
      </c>
      <c r="F63" s="44">
        <v>1.2</v>
      </c>
      <c r="G63" s="111"/>
      <c r="H63" s="75">
        <f>ROUND(F63*G63,2)</f>
        <v>0</v>
      </c>
      <c r="I63" s="21" t="s">
        <v>44</v>
      </c>
      <c r="J63" s="20">
        <f>IF(I63="5",#REF!,0)</f>
        <v>0</v>
      </c>
      <c r="U63" s="20">
        <f>IF(Y63=0,H63,0)</f>
        <v>0</v>
      </c>
      <c r="V63" s="20">
        <f>IF(Y63=15,H63,0)</f>
        <v>0</v>
      </c>
      <c r="W63" s="20">
        <f>IF(Y63=21,H63,0)</f>
        <v>0</v>
      </c>
      <c r="Y63" s="20">
        <v>21</v>
      </c>
      <c r="Z63" s="20">
        <f>G63*0.580243246137319</f>
        <v>0</v>
      </c>
      <c r="AA63" s="20">
        <f>G63*(1-0.580243246137319)</f>
        <v>0</v>
      </c>
    </row>
    <row r="64" spans="1:32" ht="12.75">
      <c r="A64" s="72"/>
      <c r="B64" s="16" t="s">
        <v>124</v>
      </c>
      <c r="C64" s="16" t="s">
        <v>70</v>
      </c>
      <c r="D64" s="17" t="s">
        <v>71</v>
      </c>
      <c r="E64" s="18"/>
      <c r="F64" s="18"/>
      <c r="G64" s="18"/>
      <c r="H64" s="73">
        <f>SUM(H65)</f>
        <v>0</v>
      </c>
      <c r="K64" s="19">
        <f>IF(L64="PR",H64,SUM(J65:J65))</f>
        <v>0</v>
      </c>
      <c r="L64" s="12" t="s">
        <v>34</v>
      </c>
      <c r="M64" s="19" t="e">
        <f>IF(L64="HS",#REF!,0)</f>
        <v>#REF!</v>
      </c>
      <c r="N64" s="19" t="e">
        <f>IF(L64="HS",#REF!-K64,0)</f>
        <v>#REF!</v>
      </c>
      <c r="O64" s="19">
        <f>IF(L64="PS",#REF!,0)</f>
        <v>0</v>
      </c>
      <c r="P64" s="19">
        <f>IF(L64="PS",#REF!-K64,0)</f>
        <v>0</v>
      </c>
      <c r="Q64" s="19">
        <f>IF(L64="MP",#REF!,0)</f>
        <v>0</v>
      </c>
      <c r="R64" s="19">
        <f>IF(L64="MP",#REF!-K64,0)</f>
        <v>0</v>
      </c>
      <c r="S64" s="19">
        <f>IF(L64="OM",#REF!,0)</f>
        <v>0</v>
      </c>
      <c r="T64" s="12" t="s">
        <v>124</v>
      </c>
      <c r="AD64" s="19">
        <f>SUM(U65:U65)</f>
        <v>0</v>
      </c>
      <c r="AE64" s="19">
        <f>SUM(V65:V65)</f>
        <v>0</v>
      </c>
      <c r="AF64" s="19">
        <f>SUM(W65:W65)</f>
        <v>0</v>
      </c>
    </row>
    <row r="65" spans="1:27" ht="12.75">
      <c r="A65" s="74" t="s">
        <v>140</v>
      </c>
      <c r="B65" s="43" t="s">
        <v>124</v>
      </c>
      <c r="C65" s="43" t="s">
        <v>73</v>
      </c>
      <c r="D65" s="43" t="s">
        <v>74</v>
      </c>
      <c r="E65" s="43" t="s">
        <v>43</v>
      </c>
      <c r="F65" s="44">
        <v>41</v>
      </c>
      <c r="G65" s="111"/>
      <c r="H65" s="75">
        <f>ROUND(F65*G65,2)</f>
        <v>0</v>
      </c>
      <c r="I65" s="21" t="s">
        <v>35</v>
      </c>
      <c r="J65" s="20">
        <f>IF(I65="5",#REF!,0)</f>
        <v>0</v>
      </c>
      <c r="U65" s="20">
        <f>IF(Y65=0,H65,0)</f>
        <v>0</v>
      </c>
      <c r="V65" s="20">
        <f>IF(Y65=15,H65,0)</f>
        <v>0</v>
      </c>
      <c r="W65" s="20">
        <f>IF(Y65=21,H65,0)</f>
        <v>0</v>
      </c>
      <c r="Y65" s="20">
        <v>21</v>
      </c>
      <c r="Z65" s="20">
        <f>G65*0.821681415929204</f>
        <v>0</v>
      </c>
      <c r="AA65" s="20">
        <f>G65*(1-0.821681415929204)</f>
        <v>0</v>
      </c>
    </row>
    <row r="66" spans="1:32" ht="12.75">
      <c r="A66" s="72"/>
      <c r="B66" s="16" t="s">
        <v>124</v>
      </c>
      <c r="C66" s="16" t="s">
        <v>81</v>
      </c>
      <c r="D66" s="17" t="s">
        <v>82</v>
      </c>
      <c r="E66" s="18"/>
      <c r="F66" s="18"/>
      <c r="G66" s="18"/>
      <c r="H66" s="73">
        <f>SUM(H67)</f>
        <v>0</v>
      </c>
      <c r="K66" s="19">
        <f>IF(L66="PR",H66,SUM(J67:J67))</f>
        <v>0</v>
      </c>
      <c r="L66" s="12" t="s">
        <v>34</v>
      </c>
      <c r="M66" s="19" t="e">
        <f>IF(L66="HS",#REF!,0)</f>
        <v>#REF!</v>
      </c>
      <c r="N66" s="19" t="e">
        <f>IF(L66="HS",#REF!-K66,0)</f>
        <v>#REF!</v>
      </c>
      <c r="O66" s="19">
        <f>IF(L66="PS",#REF!,0)</f>
        <v>0</v>
      </c>
      <c r="P66" s="19">
        <f>IF(L66="PS",#REF!-K66,0)</f>
        <v>0</v>
      </c>
      <c r="Q66" s="19">
        <f>IF(L66="MP",#REF!,0)</f>
        <v>0</v>
      </c>
      <c r="R66" s="19">
        <f>IF(L66="MP",#REF!-K66,0)</f>
        <v>0</v>
      </c>
      <c r="S66" s="19">
        <f>IF(L66="OM",#REF!,0)</f>
        <v>0</v>
      </c>
      <c r="T66" s="12" t="s">
        <v>124</v>
      </c>
      <c r="AD66" s="19">
        <f>SUM(U67:U67)</f>
        <v>0</v>
      </c>
      <c r="AE66" s="19">
        <f>SUM(V67:V67)</f>
        <v>0</v>
      </c>
      <c r="AF66" s="19">
        <f>SUM(W67:W67)</f>
        <v>0</v>
      </c>
    </row>
    <row r="67" spans="1:27" ht="12.75">
      <c r="A67" s="74" t="s">
        <v>141</v>
      </c>
      <c r="B67" s="43" t="s">
        <v>124</v>
      </c>
      <c r="C67" s="43" t="s">
        <v>83</v>
      </c>
      <c r="D67" s="43" t="s">
        <v>84</v>
      </c>
      <c r="E67" s="43" t="s">
        <v>43</v>
      </c>
      <c r="F67" s="44">
        <v>41</v>
      </c>
      <c r="G67" s="111"/>
      <c r="H67" s="75">
        <f>ROUND(F67*G67,2)</f>
        <v>0</v>
      </c>
      <c r="I67" s="21" t="s">
        <v>35</v>
      </c>
      <c r="J67" s="20">
        <f>IF(I67="5",#REF!,0)</f>
        <v>0</v>
      </c>
      <c r="U67" s="20">
        <f>IF(Y67=0,H67,0)</f>
        <v>0</v>
      </c>
      <c r="V67" s="20">
        <f>IF(Y67=15,H67,0)</f>
        <v>0</v>
      </c>
      <c r="W67" s="20">
        <f>IF(Y67=21,H67,0)</f>
        <v>0</v>
      </c>
      <c r="Y67" s="20">
        <v>21</v>
      </c>
      <c r="Z67" s="20">
        <f>G67*0.169868173258004</f>
        <v>0</v>
      </c>
      <c r="AA67" s="20">
        <f>G67*(1-0.169868173258004)</f>
        <v>0</v>
      </c>
    </row>
    <row r="68" spans="1:8" ht="12.75">
      <c r="A68" s="76"/>
      <c r="B68" s="45"/>
      <c r="C68" s="46" t="s">
        <v>39</v>
      </c>
      <c r="D68" s="47" t="s">
        <v>142</v>
      </c>
      <c r="E68" s="48"/>
      <c r="F68" s="48"/>
      <c r="G68" s="48"/>
      <c r="H68" s="77"/>
    </row>
    <row r="69" spans="1:32" ht="12.75">
      <c r="A69" s="72"/>
      <c r="B69" s="16" t="s">
        <v>124</v>
      </c>
      <c r="C69" s="16" t="s">
        <v>85</v>
      </c>
      <c r="D69" s="17" t="s">
        <v>86</v>
      </c>
      <c r="E69" s="18"/>
      <c r="F69" s="18"/>
      <c r="G69" s="18"/>
      <c r="H69" s="73">
        <f>SUM(H70)</f>
        <v>0</v>
      </c>
      <c r="K69" s="19">
        <f>IF(L69="PR",H69,SUM(J70:J70))</f>
        <v>0</v>
      </c>
      <c r="L69" s="12" t="s">
        <v>34</v>
      </c>
      <c r="M69" s="19" t="e">
        <f>IF(L69="HS",#REF!,0)</f>
        <v>#REF!</v>
      </c>
      <c r="N69" s="19" t="e">
        <f>IF(L69="HS",#REF!-K69,0)</f>
        <v>#REF!</v>
      </c>
      <c r="O69" s="19">
        <f>IF(L69="PS",#REF!,0)</f>
        <v>0</v>
      </c>
      <c r="P69" s="19">
        <f>IF(L69="PS",#REF!-K69,0)</f>
        <v>0</v>
      </c>
      <c r="Q69" s="19">
        <f>IF(L69="MP",#REF!,0)</f>
        <v>0</v>
      </c>
      <c r="R69" s="19">
        <f>IF(L69="MP",#REF!-K69,0)</f>
        <v>0</v>
      </c>
      <c r="S69" s="19">
        <f>IF(L69="OM",#REF!,0)</f>
        <v>0</v>
      </c>
      <c r="T69" s="12" t="s">
        <v>124</v>
      </c>
      <c r="AD69" s="19">
        <f>SUM(U70:U70)</f>
        <v>0</v>
      </c>
      <c r="AE69" s="19">
        <f>SUM(V70:V70)</f>
        <v>0</v>
      </c>
      <c r="AF69" s="19">
        <f>SUM(W70:W70)</f>
        <v>0</v>
      </c>
    </row>
    <row r="70" spans="1:27" ht="12.75">
      <c r="A70" s="74" t="s">
        <v>143</v>
      </c>
      <c r="B70" s="43" t="s">
        <v>124</v>
      </c>
      <c r="C70" s="43" t="s">
        <v>88</v>
      </c>
      <c r="D70" s="43" t="s">
        <v>144</v>
      </c>
      <c r="E70" s="43" t="s">
        <v>90</v>
      </c>
      <c r="F70" s="44">
        <v>1</v>
      </c>
      <c r="G70" s="111"/>
      <c r="H70" s="75">
        <f>ROUND(F70*G70,2)</f>
        <v>0</v>
      </c>
      <c r="I70" s="21" t="s">
        <v>35</v>
      </c>
      <c r="J70" s="20">
        <f>IF(I70="5",#REF!,0)</f>
        <v>0</v>
      </c>
      <c r="U70" s="20">
        <f>IF(Y70=0,H70,0)</f>
        <v>0</v>
      </c>
      <c r="V70" s="20">
        <f>IF(Y70=15,H70,0)</f>
        <v>0</v>
      </c>
      <c r="W70" s="20">
        <f>IF(Y70=21,H70,0)</f>
        <v>0</v>
      </c>
      <c r="Y70" s="20">
        <v>21</v>
      </c>
      <c r="Z70" s="20">
        <f>G70*0.0189269406392694</f>
        <v>0</v>
      </c>
      <c r="AA70" s="20">
        <f>G70*(1-0.0189269406392694)</f>
        <v>0</v>
      </c>
    </row>
    <row r="71" spans="1:32" ht="12.75">
      <c r="A71" s="72"/>
      <c r="B71" s="16" t="s">
        <v>124</v>
      </c>
      <c r="C71" s="16" t="s">
        <v>91</v>
      </c>
      <c r="D71" s="17" t="s">
        <v>92</v>
      </c>
      <c r="E71" s="18"/>
      <c r="F71" s="18"/>
      <c r="G71" s="18"/>
      <c r="H71" s="73">
        <f>SUM(H72,H73,H74)</f>
        <v>0</v>
      </c>
      <c r="K71" s="19" t="e">
        <f>IF(L71="PR",H71,SUM(J72:J74))</f>
        <v>#REF!</v>
      </c>
      <c r="L71" s="12" t="s">
        <v>34</v>
      </c>
      <c r="M71" s="19" t="e">
        <f>IF(L71="HS",#REF!,0)</f>
        <v>#REF!</v>
      </c>
      <c r="N71" s="19" t="e">
        <f>IF(L71="HS",#REF!-K71,0)</f>
        <v>#REF!</v>
      </c>
      <c r="O71" s="19">
        <f>IF(L71="PS",#REF!,0)</f>
        <v>0</v>
      </c>
      <c r="P71" s="19">
        <f>IF(L71="PS",#REF!-K71,0)</f>
        <v>0</v>
      </c>
      <c r="Q71" s="19">
        <f>IF(L71="MP",#REF!,0)</f>
        <v>0</v>
      </c>
      <c r="R71" s="19">
        <f>IF(L71="MP",#REF!-K71,0)</f>
        <v>0</v>
      </c>
      <c r="S71" s="19">
        <f>IF(L71="OM",#REF!,0)</f>
        <v>0</v>
      </c>
      <c r="T71" s="12" t="s">
        <v>124</v>
      </c>
      <c r="AD71" s="19">
        <f>SUM(U72:U74)</f>
        <v>0</v>
      </c>
      <c r="AE71" s="19">
        <f>SUM(V72:V74)</f>
        <v>0</v>
      </c>
      <c r="AF71" s="19">
        <f>SUM(W72:W74)</f>
        <v>0</v>
      </c>
    </row>
    <row r="72" spans="1:27" ht="12.75">
      <c r="A72" s="74" t="s">
        <v>145</v>
      </c>
      <c r="B72" s="43" t="s">
        <v>124</v>
      </c>
      <c r="C72" s="43" t="s">
        <v>96</v>
      </c>
      <c r="D72" s="43" t="s">
        <v>97</v>
      </c>
      <c r="E72" s="43" t="s">
        <v>38</v>
      </c>
      <c r="F72" s="44">
        <v>30.6</v>
      </c>
      <c r="G72" s="111"/>
      <c r="H72" s="75">
        <f>ROUND(F72*G72,2)</f>
        <v>0</v>
      </c>
      <c r="I72" s="21" t="s">
        <v>35</v>
      </c>
      <c r="J72" s="20">
        <f>IF(I72="5",#REF!,0)</f>
        <v>0</v>
      </c>
      <c r="U72" s="20">
        <f>IF(Y72=0,H72,0)</f>
        <v>0</v>
      </c>
      <c r="V72" s="20">
        <f>IF(Y72=15,H72,0)</f>
        <v>0</v>
      </c>
      <c r="W72" s="20">
        <f>IF(Y72=21,H72,0)</f>
        <v>0</v>
      </c>
      <c r="Y72" s="20">
        <v>21</v>
      </c>
      <c r="Z72" s="20">
        <f>G72*0.762146892655367</f>
        <v>0</v>
      </c>
      <c r="AA72" s="20">
        <f>G72*(1-0.762146892655367)</f>
        <v>0</v>
      </c>
    </row>
    <row r="73" spans="1:27" ht="12.75">
      <c r="A73" s="74" t="s">
        <v>146</v>
      </c>
      <c r="B73" s="43" t="s">
        <v>124</v>
      </c>
      <c r="C73" s="43" t="s">
        <v>109</v>
      </c>
      <c r="D73" s="43" t="s">
        <v>110</v>
      </c>
      <c r="E73" s="43" t="s">
        <v>111</v>
      </c>
      <c r="F73" s="44">
        <v>18.595</v>
      </c>
      <c r="G73" s="111"/>
      <c r="H73" s="75">
        <f>ROUND(F73*G73,2)</f>
        <v>0</v>
      </c>
      <c r="I73" s="21" t="s">
        <v>52</v>
      </c>
      <c r="J73" s="20" t="e">
        <f>IF(I73="5",#REF!,0)</f>
        <v>#REF!</v>
      </c>
      <c r="U73" s="20">
        <f>IF(Y73=0,H73,0)</f>
        <v>0</v>
      </c>
      <c r="V73" s="20">
        <f>IF(Y73=15,H73,0)</f>
        <v>0</v>
      </c>
      <c r="W73" s="20">
        <f>IF(Y73=21,H73,0)</f>
        <v>0</v>
      </c>
      <c r="Y73" s="20">
        <v>21</v>
      </c>
      <c r="Z73" s="20">
        <f>G73*0</f>
        <v>0</v>
      </c>
      <c r="AA73" s="20">
        <f>G73*(1-0)</f>
        <v>0</v>
      </c>
    </row>
    <row r="74" spans="1:27" ht="12.75">
      <c r="A74" s="74" t="s">
        <v>135</v>
      </c>
      <c r="B74" s="43" t="s">
        <v>124</v>
      </c>
      <c r="C74" s="43" t="s">
        <v>102</v>
      </c>
      <c r="D74" s="43" t="s">
        <v>103</v>
      </c>
      <c r="E74" s="43" t="s">
        <v>55</v>
      </c>
      <c r="F74" s="44">
        <v>0.5</v>
      </c>
      <c r="G74" s="111"/>
      <c r="H74" s="75">
        <f>ROUND(F74*G74,2)</f>
        <v>0</v>
      </c>
      <c r="I74" s="21" t="s">
        <v>35</v>
      </c>
      <c r="J74" s="20">
        <f>IF(I74="5",#REF!,0)</f>
        <v>0</v>
      </c>
      <c r="U74" s="20">
        <f>IF(Y74=0,H74,0)</f>
        <v>0</v>
      </c>
      <c r="V74" s="20">
        <f>IF(Y74=15,H74,0)</f>
        <v>0</v>
      </c>
      <c r="W74" s="20">
        <f>IF(Y74=21,H74,0)</f>
        <v>0</v>
      </c>
      <c r="Y74" s="20">
        <v>21</v>
      </c>
      <c r="Z74" s="20">
        <f>G74*0.837204255319149</f>
        <v>0</v>
      </c>
      <c r="AA74" s="20">
        <f>G74*(1-0.837204255319149)</f>
        <v>0</v>
      </c>
    </row>
    <row r="75" spans="1:32" ht="12.75">
      <c r="A75" s="72"/>
      <c r="B75" s="16" t="s">
        <v>124</v>
      </c>
      <c r="C75" s="16" t="s">
        <v>118</v>
      </c>
      <c r="D75" s="17" t="s">
        <v>119</v>
      </c>
      <c r="E75" s="18"/>
      <c r="F75" s="18"/>
      <c r="G75" s="18"/>
      <c r="H75" s="73">
        <f>SUM(H76)</f>
        <v>0</v>
      </c>
      <c r="K75" s="19">
        <f>IF(L75="PR",H75,SUM(J76:J76))</f>
        <v>0</v>
      </c>
      <c r="L75" s="12" t="s">
        <v>120</v>
      </c>
      <c r="M75" s="19">
        <f>IF(L75="HS",#REF!,0)</f>
        <v>0</v>
      </c>
      <c r="N75" s="19">
        <f>IF(L75="HS",#REF!-K75,0)</f>
        <v>0</v>
      </c>
      <c r="O75" s="19">
        <f>IF(L75="PS",#REF!,0)</f>
        <v>0</v>
      </c>
      <c r="P75" s="19">
        <f>IF(L75="PS",#REF!-K75,0)</f>
        <v>0</v>
      </c>
      <c r="Q75" s="19">
        <f>IF(L75="MP",#REF!,0)</f>
        <v>0</v>
      </c>
      <c r="R75" s="19">
        <f>IF(L75="MP",#REF!-K75,0)</f>
        <v>0</v>
      </c>
      <c r="S75" s="19">
        <f>IF(L75="OM",#REF!,0)</f>
        <v>0</v>
      </c>
      <c r="T75" s="12" t="s">
        <v>124</v>
      </c>
      <c r="AD75" s="19">
        <f>SUM(U76:U76)</f>
        <v>0</v>
      </c>
      <c r="AE75" s="19">
        <f>SUM(V76:V76)</f>
        <v>0</v>
      </c>
      <c r="AF75" s="19">
        <f>SUM(W76:W76)</f>
        <v>0</v>
      </c>
    </row>
    <row r="76" spans="1:27" ht="13.5" thickBot="1">
      <c r="A76" s="83" t="s">
        <v>147</v>
      </c>
      <c r="B76" s="84" t="s">
        <v>124</v>
      </c>
      <c r="C76" s="84" t="s">
        <v>122</v>
      </c>
      <c r="D76" s="84" t="s">
        <v>123</v>
      </c>
      <c r="E76" s="84" t="s">
        <v>111</v>
      </c>
      <c r="F76" s="85">
        <v>10.449</v>
      </c>
      <c r="G76" s="112"/>
      <c r="H76" s="86">
        <f>ROUND(F76*G76,2)</f>
        <v>0</v>
      </c>
      <c r="I76" s="21" t="s">
        <v>52</v>
      </c>
      <c r="J76" s="20" t="e">
        <f>IF(I76="5",#REF!,0)</f>
        <v>#REF!</v>
      </c>
      <c r="U76" s="20">
        <f>IF(Y76=0,H76,0)</f>
        <v>0</v>
      </c>
      <c r="V76" s="20">
        <f>IF(Y76=15,H76,0)</f>
        <v>0</v>
      </c>
      <c r="W76" s="20">
        <f>IF(Y76=21,H76,0)</f>
        <v>0</v>
      </c>
      <c r="Y76" s="20">
        <v>21</v>
      </c>
      <c r="Z76" s="20">
        <f>G76*0</f>
        <v>0</v>
      </c>
      <c r="AA76" s="20">
        <f>G76*(1-0)</f>
        <v>0</v>
      </c>
    </row>
    <row r="77" spans="1:27" ht="13.5" thickBot="1">
      <c r="A77" s="122"/>
      <c r="B77" s="122"/>
      <c r="C77" s="122"/>
      <c r="D77" s="122"/>
      <c r="E77" s="122"/>
      <c r="F77" s="122"/>
      <c r="G77" s="122"/>
      <c r="H77" s="122"/>
      <c r="I77" s="21"/>
      <c r="J77" s="20"/>
      <c r="U77" s="20"/>
      <c r="V77" s="20"/>
      <c r="W77" s="20"/>
      <c r="Y77" s="20"/>
      <c r="Z77" s="20"/>
      <c r="AA77" s="20"/>
    </row>
    <row r="78" spans="1:8" ht="12.75">
      <c r="A78" s="78"/>
      <c r="B78" s="79" t="s">
        <v>148</v>
      </c>
      <c r="C78" s="79"/>
      <c r="D78" s="80" t="s">
        <v>149</v>
      </c>
      <c r="E78" s="81"/>
      <c r="F78" s="81"/>
      <c r="G78" s="81"/>
      <c r="H78" s="82">
        <f>SUM(H79,H83,H85,H88,H90,H92,H94,H96,H98,H104,H107,H109)</f>
        <v>0</v>
      </c>
    </row>
    <row r="79" spans="1:32" ht="13.5" thickBot="1">
      <c r="A79" s="91"/>
      <c r="B79" s="92" t="s">
        <v>148</v>
      </c>
      <c r="C79" s="92" t="s">
        <v>32</v>
      </c>
      <c r="D79" s="93" t="s">
        <v>33</v>
      </c>
      <c r="E79" s="94"/>
      <c r="F79" s="94"/>
      <c r="G79" s="94"/>
      <c r="H79" s="95">
        <f>SUM(H80,H81,H82)</f>
        <v>0</v>
      </c>
      <c r="K79" s="19">
        <f>IF(L79="PR",H79,SUM(J80:J82))</f>
        <v>0</v>
      </c>
      <c r="L79" s="12" t="s">
        <v>34</v>
      </c>
      <c r="M79" s="19" t="e">
        <f>IF(L79="HS",#REF!,0)</f>
        <v>#REF!</v>
      </c>
      <c r="N79" s="19" t="e">
        <f>IF(L79="HS",#REF!-K79,0)</f>
        <v>#REF!</v>
      </c>
      <c r="O79" s="19">
        <f>IF(L79="PS",#REF!,0)</f>
        <v>0</v>
      </c>
      <c r="P79" s="19">
        <f>IF(L79="PS",#REF!-K79,0)</f>
        <v>0</v>
      </c>
      <c r="Q79" s="19">
        <f>IF(L79="MP",#REF!,0)</f>
        <v>0</v>
      </c>
      <c r="R79" s="19">
        <f>IF(L79="MP",#REF!-K79,0)</f>
        <v>0</v>
      </c>
      <c r="S79" s="19">
        <f>IF(L79="OM",#REF!,0)</f>
        <v>0</v>
      </c>
      <c r="T79" s="12" t="s">
        <v>148</v>
      </c>
      <c r="AD79" s="19">
        <f>SUM(U80:U82)</f>
        <v>0</v>
      </c>
      <c r="AE79" s="19">
        <f>SUM(V80:V82)</f>
        <v>0</v>
      </c>
      <c r="AF79" s="19">
        <f>SUM(W80:W82)</f>
        <v>0</v>
      </c>
    </row>
    <row r="80" spans="1:27" ht="12.75">
      <c r="A80" s="87" t="s">
        <v>150</v>
      </c>
      <c r="B80" s="88" t="s">
        <v>148</v>
      </c>
      <c r="C80" s="88" t="s">
        <v>36</v>
      </c>
      <c r="D80" s="88" t="s">
        <v>37</v>
      </c>
      <c r="E80" s="88" t="s">
        <v>38</v>
      </c>
      <c r="F80" s="89">
        <v>56</v>
      </c>
      <c r="G80" s="113"/>
      <c r="H80" s="90">
        <f>ROUND(F80*G80,2)</f>
        <v>0</v>
      </c>
      <c r="I80" s="21" t="s">
        <v>35</v>
      </c>
      <c r="J80" s="20">
        <f>IF(I80="5",#REF!,0)</f>
        <v>0</v>
      </c>
      <c r="U80" s="20">
        <f>IF(Y80=0,H80,0)</f>
        <v>0</v>
      </c>
      <c r="V80" s="20">
        <f>IF(Y80=15,H80,0)</f>
        <v>0</v>
      </c>
      <c r="W80" s="20">
        <f>IF(Y80=21,H80,0)</f>
        <v>0</v>
      </c>
      <c r="Y80" s="20">
        <v>21</v>
      </c>
      <c r="Z80" s="20">
        <f>G80*0</f>
        <v>0</v>
      </c>
      <c r="AA80" s="20">
        <f>G80*(1-0)</f>
        <v>0</v>
      </c>
    </row>
    <row r="81" spans="1:27" ht="12.75">
      <c r="A81" s="74" t="s">
        <v>151</v>
      </c>
      <c r="B81" s="43" t="s">
        <v>148</v>
      </c>
      <c r="C81" s="43" t="s">
        <v>41</v>
      </c>
      <c r="D81" s="43" t="s">
        <v>42</v>
      </c>
      <c r="E81" s="43" t="s">
        <v>43</v>
      </c>
      <c r="F81" s="44">
        <v>101</v>
      </c>
      <c r="G81" s="111"/>
      <c r="H81" s="75">
        <f>ROUND(F81*G81,2)</f>
        <v>0</v>
      </c>
      <c r="I81" s="21" t="s">
        <v>35</v>
      </c>
      <c r="J81" s="20">
        <f>IF(I81="5",#REF!,0)</f>
        <v>0</v>
      </c>
      <c r="U81" s="20">
        <f>IF(Y81=0,H81,0)</f>
        <v>0</v>
      </c>
      <c r="V81" s="20">
        <f>IF(Y81=15,H81,0)</f>
        <v>0</v>
      </c>
      <c r="W81" s="20">
        <f>IF(Y81=21,H81,0)</f>
        <v>0</v>
      </c>
      <c r="Y81" s="20">
        <v>21</v>
      </c>
      <c r="Z81" s="20">
        <f>G81*0</f>
        <v>0</v>
      </c>
      <c r="AA81" s="20">
        <f>G81*(1-0)</f>
        <v>0</v>
      </c>
    </row>
    <row r="82" spans="1:27" ht="12.75">
      <c r="A82" s="74" t="s">
        <v>152</v>
      </c>
      <c r="B82" s="43" t="s">
        <v>148</v>
      </c>
      <c r="C82" s="43" t="s">
        <v>48</v>
      </c>
      <c r="D82" s="43" t="s">
        <v>49</v>
      </c>
      <c r="E82" s="43" t="s">
        <v>38</v>
      </c>
      <c r="F82" s="44">
        <v>58</v>
      </c>
      <c r="G82" s="111"/>
      <c r="H82" s="75">
        <f>ROUND(F82*G82,2)</f>
        <v>0</v>
      </c>
      <c r="I82" s="21" t="s">
        <v>35</v>
      </c>
      <c r="J82" s="20">
        <f>IF(I82="5",#REF!,0)</f>
        <v>0</v>
      </c>
      <c r="U82" s="20">
        <f>IF(Y82=0,H82,0)</f>
        <v>0</v>
      </c>
      <c r="V82" s="20">
        <f>IF(Y82=15,H82,0)</f>
        <v>0</v>
      </c>
      <c r="W82" s="20">
        <f>IF(Y82=21,H82,0)</f>
        <v>0</v>
      </c>
      <c r="Y82" s="20">
        <v>21</v>
      </c>
      <c r="Z82" s="20">
        <f>G82*0</f>
        <v>0</v>
      </c>
      <c r="AA82" s="20">
        <f>G82*(1-0)</f>
        <v>0</v>
      </c>
    </row>
    <row r="83" spans="1:32" ht="12.75">
      <c r="A83" s="72"/>
      <c r="B83" s="16" t="s">
        <v>148</v>
      </c>
      <c r="C83" s="16" t="s">
        <v>50</v>
      </c>
      <c r="D83" s="17" t="s">
        <v>51</v>
      </c>
      <c r="E83" s="18"/>
      <c r="F83" s="18"/>
      <c r="G83" s="18"/>
      <c r="H83" s="73">
        <f>SUM(H84)</f>
        <v>0</v>
      </c>
      <c r="K83" s="19">
        <f>IF(L83="PR",H83,SUM(J84:J84))</f>
        <v>0</v>
      </c>
      <c r="L83" s="12" t="s">
        <v>34</v>
      </c>
      <c r="M83" s="19" t="e">
        <f>IF(L83="HS",#REF!,0)</f>
        <v>#REF!</v>
      </c>
      <c r="N83" s="19" t="e">
        <f>IF(L83="HS",#REF!-K83,0)</f>
        <v>#REF!</v>
      </c>
      <c r="O83" s="19">
        <f>IF(L83="PS",#REF!,0)</f>
        <v>0</v>
      </c>
      <c r="P83" s="19">
        <f>IF(L83="PS",#REF!-K83,0)</f>
        <v>0</v>
      </c>
      <c r="Q83" s="19">
        <f>IF(L83="MP",#REF!,0)</f>
        <v>0</v>
      </c>
      <c r="R83" s="19">
        <f>IF(L83="MP",#REF!-K83,0)</f>
        <v>0</v>
      </c>
      <c r="S83" s="19">
        <f>IF(L83="OM",#REF!,0)</f>
        <v>0</v>
      </c>
      <c r="T83" s="12" t="s">
        <v>148</v>
      </c>
      <c r="AD83" s="19">
        <f>SUM(U84:U84)</f>
        <v>0</v>
      </c>
      <c r="AE83" s="19">
        <f>SUM(V84:V84)</f>
        <v>0</v>
      </c>
      <c r="AF83" s="19">
        <f>SUM(W84:W84)</f>
        <v>0</v>
      </c>
    </row>
    <row r="84" spans="1:27" ht="12.75">
      <c r="A84" s="74" t="s">
        <v>153</v>
      </c>
      <c r="B84" s="43" t="s">
        <v>148</v>
      </c>
      <c r="C84" s="43" t="s">
        <v>53</v>
      </c>
      <c r="D84" s="43" t="s">
        <v>54</v>
      </c>
      <c r="E84" s="43" t="s">
        <v>55</v>
      </c>
      <c r="F84" s="44">
        <v>0.8</v>
      </c>
      <c r="G84" s="111"/>
      <c r="H84" s="75">
        <f>ROUND(F84*G84,2)</f>
        <v>0</v>
      </c>
      <c r="I84" s="21" t="s">
        <v>44</v>
      </c>
      <c r="J84" s="20">
        <f>IF(I84="5",#REF!,0)</f>
        <v>0</v>
      </c>
      <c r="U84" s="20">
        <f>IF(Y84=0,H84,0)</f>
        <v>0</v>
      </c>
      <c r="V84" s="20">
        <f>IF(Y84=15,H84,0)</f>
        <v>0</v>
      </c>
      <c r="W84" s="20">
        <f>IF(Y84=21,H84,0)</f>
        <v>0</v>
      </c>
      <c r="Y84" s="20">
        <v>21</v>
      </c>
      <c r="Z84" s="20">
        <f>G84*0</f>
        <v>0</v>
      </c>
      <c r="AA84" s="20">
        <f>G84*(1-0)</f>
        <v>0</v>
      </c>
    </row>
    <row r="85" spans="1:32" ht="12.75">
      <c r="A85" s="72"/>
      <c r="B85" s="16" t="s">
        <v>148</v>
      </c>
      <c r="C85" s="16" t="s">
        <v>56</v>
      </c>
      <c r="D85" s="17" t="s">
        <v>57</v>
      </c>
      <c r="E85" s="18"/>
      <c r="F85" s="18"/>
      <c r="G85" s="18"/>
      <c r="H85" s="73">
        <f>SUM(H86,H87)</f>
        <v>0</v>
      </c>
      <c r="K85" s="19">
        <f>IF(L85="PR",H85,SUM(J86:J87))</f>
        <v>0</v>
      </c>
      <c r="L85" s="12" t="s">
        <v>34</v>
      </c>
      <c r="M85" s="19" t="e">
        <f>IF(L85="HS",#REF!,0)</f>
        <v>#REF!</v>
      </c>
      <c r="N85" s="19" t="e">
        <f>IF(L85="HS",#REF!-K85,0)</f>
        <v>#REF!</v>
      </c>
      <c r="O85" s="19">
        <f>IF(L85="PS",#REF!,0)</f>
        <v>0</v>
      </c>
      <c r="P85" s="19">
        <f>IF(L85="PS",#REF!-K85,0)</f>
        <v>0</v>
      </c>
      <c r="Q85" s="19">
        <f>IF(L85="MP",#REF!,0)</f>
        <v>0</v>
      </c>
      <c r="R85" s="19">
        <f>IF(L85="MP",#REF!-K85,0)</f>
        <v>0</v>
      </c>
      <c r="S85" s="19">
        <f>IF(L85="OM",#REF!,0)</f>
        <v>0</v>
      </c>
      <c r="T85" s="12" t="s">
        <v>148</v>
      </c>
      <c r="AD85" s="19">
        <f>SUM(U86:U87)</f>
        <v>0</v>
      </c>
      <c r="AE85" s="19">
        <f>SUM(V86:V87)</f>
        <v>0</v>
      </c>
      <c r="AF85" s="19">
        <f>SUM(W86:W87)</f>
        <v>0</v>
      </c>
    </row>
    <row r="86" spans="1:27" ht="12.75">
      <c r="A86" s="74" t="s">
        <v>154</v>
      </c>
      <c r="B86" s="43" t="s">
        <v>148</v>
      </c>
      <c r="C86" s="43" t="s">
        <v>59</v>
      </c>
      <c r="D86" s="43" t="s">
        <v>155</v>
      </c>
      <c r="E86" s="43" t="s">
        <v>61</v>
      </c>
      <c r="F86" s="44">
        <v>33.165</v>
      </c>
      <c r="G86" s="111"/>
      <c r="H86" s="75">
        <f>ROUND(F86*G86,2)</f>
        <v>0</v>
      </c>
      <c r="I86" s="21" t="s">
        <v>35</v>
      </c>
      <c r="J86" s="20">
        <f>IF(I86="5",#REF!,0)</f>
        <v>0</v>
      </c>
      <c r="U86" s="20">
        <f>IF(Y86=0,H86,0)</f>
        <v>0</v>
      </c>
      <c r="V86" s="20">
        <f>IF(Y86=15,H86,0)</f>
        <v>0</v>
      </c>
      <c r="W86" s="20">
        <f>IF(Y86=21,H86,0)</f>
        <v>0</v>
      </c>
      <c r="Y86" s="20">
        <v>21</v>
      </c>
      <c r="Z86" s="20">
        <f>G86*0</f>
        <v>0</v>
      </c>
      <c r="AA86" s="20">
        <f>G86*(1-0)</f>
        <v>0</v>
      </c>
    </row>
    <row r="87" spans="1:27" ht="12.75">
      <c r="A87" s="74" t="s">
        <v>156</v>
      </c>
      <c r="B87" s="43" t="s">
        <v>148</v>
      </c>
      <c r="C87" s="43" t="s">
        <v>63</v>
      </c>
      <c r="D87" s="43" t="s">
        <v>64</v>
      </c>
      <c r="E87" s="43" t="s">
        <v>55</v>
      </c>
      <c r="F87" s="44">
        <v>13.81</v>
      </c>
      <c r="G87" s="111"/>
      <c r="H87" s="75">
        <f>ROUND(F87*G87,2)</f>
        <v>0</v>
      </c>
      <c r="I87" s="21" t="s">
        <v>35</v>
      </c>
      <c r="J87" s="20">
        <f>IF(I87="5",#REF!,0)</f>
        <v>0</v>
      </c>
      <c r="U87" s="20">
        <f>IF(Y87=0,H87,0)</f>
        <v>0</v>
      </c>
      <c r="V87" s="20">
        <f>IF(Y87=15,H87,0)</f>
        <v>0</v>
      </c>
      <c r="W87" s="20">
        <f>IF(Y87=21,H87,0)</f>
        <v>0</v>
      </c>
      <c r="Y87" s="20">
        <v>21</v>
      </c>
      <c r="Z87" s="20">
        <f>G87*0</f>
        <v>0</v>
      </c>
      <c r="AA87" s="20">
        <f>G87*(1-0)</f>
        <v>0</v>
      </c>
    </row>
    <row r="88" spans="1:32" ht="12.75">
      <c r="A88" s="72"/>
      <c r="B88" s="16" t="s">
        <v>148</v>
      </c>
      <c r="C88" s="16" t="s">
        <v>65</v>
      </c>
      <c r="D88" s="17" t="s">
        <v>66</v>
      </c>
      <c r="E88" s="18"/>
      <c r="F88" s="18"/>
      <c r="G88" s="18"/>
      <c r="H88" s="73">
        <f>SUM(H89)</f>
        <v>0</v>
      </c>
      <c r="K88" s="19">
        <f>IF(L88="PR",H88,SUM(J89:J89))</f>
        <v>0</v>
      </c>
      <c r="L88" s="12" t="s">
        <v>34</v>
      </c>
      <c r="M88" s="19" t="e">
        <f>IF(L88="HS",#REF!,0)</f>
        <v>#REF!</v>
      </c>
      <c r="N88" s="19" t="e">
        <f>IF(L88="HS",#REF!-K88,0)</f>
        <v>#REF!</v>
      </c>
      <c r="O88" s="19">
        <f>IF(L88="PS",#REF!,0)</f>
        <v>0</v>
      </c>
      <c r="P88" s="19">
        <f>IF(L88="PS",#REF!-K88,0)</f>
        <v>0</v>
      </c>
      <c r="Q88" s="19">
        <f>IF(L88="MP",#REF!,0)</f>
        <v>0</v>
      </c>
      <c r="R88" s="19">
        <f>IF(L88="MP",#REF!-K88,0)</f>
        <v>0</v>
      </c>
      <c r="S88" s="19">
        <f>IF(L88="OM",#REF!,0)</f>
        <v>0</v>
      </c>
      <c r="T88" s="12" t="s">
        <v>148</v>
      </c>
      <c r="AD88" s="19">
        <f>SUM(U89:U89)</f>
        <v>0</v>
      </c>
      <c r="AE88" s="19">
        <f>SUM(V89:V89)</f>
        <v>0</v>
      </c>
      <c r="AF88" s="19">
        <f>SUM(W89:W89)</f>
        <v>0</v>
      </c>
    </row>
    <row r="89" spans="1:27" ht="12.75">
      <c r="A89" s="74" t="s">
        <v>157</v>
      </c>
      <c r="B89" s="43" t="s">
        <v>148</v>
      </c>
      <c r="C89" s="43" t="s">
        <v>68</v>
      </c>
      <c r="D89" s="43" t="s">
        <v>69</v>
      </c>
      <c r="E89" s="43" t="s">
        <v>43</v>
      </c>
      <c r="F89" s="44">
        <v>32</v>
      </c>
      <c r="G89" s="111"/>
      <c r="H89" s="75">
        <f>ROUND(F89*G89,2)</f>
        <v>0</v>
      </c>
      <c r="I89" s="21" t="s">
        <v>35</v>
      </c>
      <c r="J89" s="20">
        <f>IF(I89="5",#REF!,0)</f>
        <v>0</v>
      </c>
      <c r="U89" s="20">
        <f>IF(Y89=0,H89,0)</f>
        <v>0</v>
      </c>
      <c r="V89" s="20">
        <f>IF(Y89=15,H89,0)</f>
        <v>0</v>
      </c>
      <c r="W89" s="20">
        <f>IF(Y89=21,H89,0)</f>
        <v>0</v>
      </c>
      <c r="Y89" s="20">
        <v>21</v>
      </c>
      <c r="Z89" s="20">
        <f>G89*0.510204081632653</f>
        <v>0</v>
      </c>
      <c r="AA89" s="20">
        <f>G89*(1-0.510204081632653)</f>
        <v>0</v>
      </c>
    </row>
    <row r="90" spans="1:32" ht="12.75">
      <c r="A90" s="72"/>
      <c r="B90" s="16" t="s">
        <v>148</v>
      </c>
      <c r="C90" s="16" t="s">
        <v>70</v>
      </c>
      <c r="D90" s="17" t="s">
        <v>71</v>
      </c>
      <c r="E90" s="18"/>
      <c r="F90" s="18"/>
      <c r="G90" s="18"/>
      <c r="H90" s="73">
        <f>SUM(H91)</f>
        <v>0</v>
      </c>
      <c r="K90" s="19">
        <f>IF(L90="PR",H90,SUM(J91:J91))</f>
        <v>0</v>
      </c>
      <c r="L90" s="12" t="s">
        <v>34</v>
      </c>
      <c r="M90" s="19" t="e">
        <f>IF(L90="HS",#REF!,0)</f>
        <v>#REF!</v>
      </c>
      <c r="N90" s="19" t="e">
        <f>IF(L90="HS",#REF!-K90,0)</f>
        <v>#REF!</v>
      </c>
      <c r="O90" s="19">
        <f>IF(L90="PS",#REF!,0)</f>
        <v>0</v>
      </c>
      <c r="P90" s="19">
        <f>IF(L90="PS",#REF!-K90,0)</f>
        <v>0</v>
      </c>
      <c r="Q90" s="19">
        <f>IF(L90="MP",#REF!,0)</f>
        <v>0</v>
      </c>
      <c r="R90" s="19">
        <f>IF(L90="MP",#REF!-K90,0)</f>
        <v>0</v>
      </c>
      <c r="S90" s="19">
        <f>IF(L90="OM",#REF!,0)</f>
        <v>0</v>
      </c>
      <c r="T90" s="12" t="s">
        <v>148</v>
      </c>
      <c r="AD90" s="19">
        <f>SUM(U91:U91)</f>
        <v>0</v>
      </c>
      <c r="AE90" s="19">
        <f>SUM(V91:V91)</f>
        <v>0</v>
      </c>
      <c r="AF90" s="19">
        <f>SUM(W91:W91)</f>
        <v>0</v>
      </c>
    </row>
    <row r="91" spans="1:27" ht="12.75">
      <c r="A91" s="74" t="s">
        <v>158</v>
      </c>
      <c r="B91" s="43" t="s">
        <v>148</v>
      </c>
      <c r="C91" s="43" t="s">
        <v>73</v>
      </c>
      <c r="D91" s="43" t="s">
        <v>74</v>
      </c>
      <c r="E91" s="43" t="s">
        <v>43</v>
      </c>
      <c r="F91" s="44">
        <v>101</v>
      </c>
      <c r="G91" s="111"/>
      <c r="H91" s="75">
        <f>ROUND(F91*G91,2)</f>
        <v>0</v>
      </c>
      <c r="I91" s="21" t="s">
        <v>35</v>
      </c>
      <c r="J91" s="20">
        <f>IF(I91="5",#REF!,0)</f>
        <v>0</v>
      </c>
      <c r="U91" s="20">
        <f>IF(Y91=0,H91,0)</f>
        <v>0</v>
      </c>
      <c r="V91" s="20">
        <f>IF(Y91=15,H91,0)</f>
        <v>0</v>
      </c>
      <c r="W91" s="20">
        <f>IF(Y91=21,H91,0)</f>
        <v>0</v>
      </c>
      <c r="Y91" s="20">
        <v>21</v>
      </c>
      <c r="Z91" s="20">
        <f>G91*0.821681415929204</f>
        <v>0</v>
      </c>
      <c r="AA91" s="20">
        <f>G91*(1-0.821681415929204)</f>
        <v>0</v>
      </c>
    </row>
    <row r="92" spans="1:32" ht="12.75">
      <c r="A92" s="72"/>
      <c r="B92" s="16" t="s">
        <v>148</v>
      </c>
      <c r="C92" s="16" t="s">
        <v>75</v>
      </c>
      <c r="D92" s="17" t="s">
        <v>76</v>
      </c>
      <c r="E92" s="18"/>
      <c r="F92" s="18"/>
      <c r="G92" s="18"/>
      <c r="H92" s="73">
        <f>SUM(H93)</f>
        <v>0</v>
      </c>
      <c r="K92" s="19">
        <f>IF(L92="PR",H92,SUM(J93:J93))</f>
        <v>0</v>
      </c>
      <c r="L92" s="12" t="s">
        <v>34</v>
      </c>
      <c r="M92" s="19" t="e">
        <f>IF(L92="HS",#REF!,0)</f>
        <v>#REF!</v>
      </c>
      <c r="N92" s="19" t="e">
        <f>IF(L92="HS",#REF!-K92,0)</f>
        <v>#REF!</v>
      </c>
      <c r="O92" s="19">
        <f>IF(L92="PS",#REF!,0)</f>
        <v>0</v>
      </c>
      <c r="P92" s="19">
        <f>IF(L92="PS",#REF!-K92,0)</f>
        <v>0</v>
      </c>
      <c r="Q92" s="19">
        <f>IF(L92="MP",#REF!,0)</f>
        <v>0</v>
      </c>
      <c r="R92" s="19">
        <f>IF(L92="MP",#REF!-K92,0)</f>
        <v>0</v>
      </c>
      <c r="S92" s="19">
        <f>IF(L92="OM",#REF!,0)</f>
        <v>0</v>
      </c>
      <c r="T92" s="12" t="s">
        <v>148</v>
      </c>
      <c r="AD92" s="19">
        <f>SUM(U93:U93)</f>
        <v>0</v>
      </c>
      <c r="AE92" s="19">
        <f>SUM(V93:V93)</f>
        <v>0</v>
      </c>
      <c r="AF92" s="19">
        <f>SUM(W93:W93)</f>
        <v>0</v>
      </c>
    </row>
    <row r="93" spans="1:27" ht="12.75">
      <c r="A93" s="74" t="s">
        <v>159</v>
      </c>
      <c r="B93" s="43" t="s">
        <v>148</v>
      </c>
      <c r="C93" s="43" t="s">
        <v>78</v>
      </c>
      <c r="D93" s="43" t="s">
        <v>79</v>
      </c>
      <c r="E93" s="43" t="s">
        <v>43</v>
      </c>
      <c r="F93" s="44">
        <v>8.4</v>
      </c>
      <c r="G93" s="111"/>
      <c r="H93" s="75">
        <f>ROUND(F93*G93,2)</f>
        <v>0</v>
      </c>
      <c r="I93" s="21" t="s">
        <v>35</v>
      </c>
      <c r="J93" s="20">
        <f>IF(I93="5",#REF!,0)</f>
        <v>0</v>
      </c>
      <c r="U93" s="20">
        <f>IF(Y93=0,H93,0)</f>
        <v>0</v>
      </c>
      <c r="V93" s="20">
        <f>IF(Y93=15,H93,0)</f>
        <v>0</v>
      </c>
      <c r="W93" s="20">
        <f>IF(Y93=21,H93,0)</f>
        <v>0</v>
      </c>
      <c r="Y93" s="20">
        <v>21</v>
      </c>
      <c r="Z93" s="20">
        <f>G93*0.782485714285714</f>
        <v>0</v>
      </c>
      <c r="AA93" s="20">
        <f>G93*(1-0.782485714285714)</f>
        <v>0</v>
      </c>
    </row>
    <row r="94" spans="1:32" ht="12.75">
      <c r="A94" s="72"/>
      <c r="B94" s="16" t="s">
        <v>148</v>
      </c>
      <c r="C94" s="16" t="s">
        <v>81</v>
      </c>
      <c r="D94" s="17" t="s">
        <v>82</v>
      </c>
      <c r="E94" s="18"/>
      <c r="F94" s="18"/>
      <c r="G94" s="18"/>
      <c r="H94" s="73">
        <f>SUM(H95)</f>
        <v>0</v>
      </c>
      <c r="K94" s="19">
        <f>IF(L94="PR",H94,SUM(J95:J95))</f>
        <v>0</v>
      </c>
      <c r="L94" s="12" t="s">
        <v>34</v>
      </c>
      <c r="M94" s="19" t="e">
        <f>IF(L94="HS",#REF!,0)</f>
        <v>#REF!</v>
      </c>
      <c r="N94" s="19" t="e">
        <f>IF(L94="HS",#REF!-K94,0)</f>
        <v>#REF!</v>
      </c>
      <c r="O94" s="19">
        <f>IF(L94="PS",#REF!,0)</f>
        <v>0</v>
      </c>
      <c r="P94" s="19">
        <f>IF(L94="PS",#REF!-K94,0)</f>
        <v>0</v>
      </c>
      <c r="Q94" s="19">
        <f>IF(L94="MP",#REF!,0)</f>
        <v>0</v>
      </c>
      <c r="R94" s="19">
        <f>IF(L94="MP",#REF!-K94,0)</f>
        <v>0</v>
      </c>
      <c r="S94" s="19">
        <f>IF(L94="OM",#REF!,0)</f>
        <v>0</v>
      </c>
      <c r="T94" s="12" t="s">
        <v>148</v>
      </c>
      <c r="AD94" s="19">
        <f>SUM(U95:U95)</f>
        <v>0</v>
      </c>
      <c r="AE94" s="19">
        <f>SUM(V95:V95)</f>
        <v>0</v>
      </c>
      <c r="AF94" s="19">
        <f>SUM(W95:W95)</f>
        <v>0</v>
      </c>
    </row>
    <row r="95" spans="1:27" ht="12.75">
      <c r="A95" s="74" t="s">
        <v>160</v>
      </c>
      <c r="B95" s="43" t="s">
        <v>148</v>
      </c>
      <c r="C95" s="43" t="s">
        <v>83</v>
      </c>
      <c r="D95" s="43" t="s">
        <v>84</v>
      </c>
      <c r="E95" s="43" t="s">
        <v>43</v>
      </c>
      <c r="F95" s="44">
        <v>101</v>
      </c>
      <c r="G95" s="111"/>
      <c r="H95" s="75">
        <f>ROUND(F95*G95,2)</f>
        <v>0</v>
      </c>
      <c r="I95" s="21" t="s">
        <v>35</v>
      </c>
      <c r="J95" s="20">
        <f>IF(I95="5",#REF!,0)</f>
        <v>0</v>
      </c>
      <c r="U95" s="20">
        <f>IF(Y95=0,H95,0)</f>
        <v>0</v>
      </c>
      <c r="V95" s="20">
        <f>IF(Y95=15,H95,0)</f>
        <v>0</v>
      </c>
      <c r="W95" s="20">
        <f>IF(Y95=21,H95,0)</f>
        <v>0</v>
      </c>
      <c r="Y95" s="20">
        <v>21</v>
      </c>
      <c r="Z95" s="20">
        <f>G95*0.169868173258004</f>
        <v>0</v>
      </c>
      <c r="AA95" s="20">
        <f>G95*(1-0.169868173258004)</f>
        <v>0</v>
      </c>
    </row>
    <row r="96" spans="1:32" ht="12.75">
      <c r="A96" s="72"/>
      <c r="B96" s="16" t="s">
        <v>148</v>
      </c>
      <c r="C96" s="16" t="s">
        <v>85</v>
      </c>
      <c r="D96" s="17" t="s">
        <v>86</v>
      </c>
      <c r="E96" s="18"/>
      <c r="F96" s="18"/>
      <c r="G96" s="18"/>
      <c r="H96" s="73">
        <f>SUM(H97)</f>
        <v>0</v>
      </c>
      <c r="K96" s="19">
        <f>IF(L96="PR",H96,SUM(J97:J97))</f>
        <v>0</v>
      </c>
      <c r="L96" s="12" t="s">
        <v>34</v>
      </c>
      <c r="M96" s="19" t="e">
        <f>IF(L96="HS",#REF!,0)</f>
        <v>#REF!</v>
      </c>
      <c r="N96" s="19" t="e">
        <f>IF(L96="HS",#REF!-K96,0)</f>
        <v>#REF!</v>
      </c>
      <c r="O96" s="19">
        <f>IF(L96="PS",#REF!,0)</f>
        <v>0</v>
      </c>
      <c r="P96" s="19">
        <f>IF(L96="PS",#REF!-K96,0)</f>
        <v>0</v>
      </c>
      <c r="Q96" s="19">
        <f>IF(L96="MP",#REF!,0)</f>
        <v>0</v>
      </c>
      <c r="R96" s="19">
        <f>IF(L96="MP",#REF!-K96,0)</f>
        <v>0</v>
      </c>
      <c r="S96" s="19">
        <f>IF(L96="OM",#REF!,0)</f>
        <v>0</v>
      </c>
      <c r="T96" s="12" t="s">
        <v>148</v>
      </c>
      <c r="AD96" s="19">
        <f>SUM(U97:U97)</f>
        <v>0</v>
      </c>
      <c r="AE96" s="19">
        <f>SUM(V97:V97)</f>
        <v>0</v>
      </c>
      <c r="AF96" s="19">
        <f>SUM(W97:W97)</f>
        <v>0</v>
      </c>
    </row>
    <row r="97" spans="1:27" ht="12.75">
      <c r="A97" s="74" t="s">
        <v>161</v>
      </c>
      <c r="B97" s="43" t="s">
        <v>148</v>
      </c>
      <c r="C97" s="43" t="s">
        <v>88</v>
      </c>
      <c r="D97" s="43" t="s">
        <v>162</v>
      </c>
      <c r="E97" s="43" t="s">
        <v>90</v>
      </c>
      <c r="F97" s="44">
        <v>4</v>
      </c>
      <c r="G97" s="111"/>
      <c r="H97" s="75">
        <f>ROUND(F97*G97,2)</f>
        <v>0</v>
      </c>
      <c r="I97" s="21" t="s">
        <v>35</v>
      </c>
      <c r="J97" s="20">
        <f>IF(I97="5",#REF!,0)</f>
        <v>0</v>
      </c>
      <c r="U97" s="20">
        <f>IF(Y97=0,H97,0)</f>
        <v>0</v>
      </c>
      <c r="V97" s="20">
        <f>IF(Y97=15,H97,0)</f>
        <v>0</v>
      </c>
      <c r="W97" s="20">
        <f>IF(Y97=21,H97,0)</f>
        <v>0</v>
      </c>
      <c r="Y97" s="20">
        <v>21</v>
      </c>
      <c r="Z97" s="20">
        <f>G97*0.0189269406392694</f>
        <v>0</v>
      </c>
      <c r="AA97" s="20">
        <f>G97*(1-0.0189269406392694)</f>
        <v>0</v>
      </c>
    </row>
    <row r="98" spans="1:32" ht="12.75">
      <c r="A98" s="72"/>
      <c r="B98" s="16" t="s">
        <v>148</v>
      </c>
      <c r="C98" s="16" t="s">
        <v>91</v>
      </c>
      <c r="D98" s="17" t="s">
        <v>92</v>
      </c>
      <c r="E98" s="18"/>
      <c r="F98" s="18"/>
      <c r="G98" s="18"/>
      <c r="H98" s="73">
        <f>SUM(H99,H100,H101,H102,H103)</f>
        <v>0</v>
      </c>
      <c r="K98" s="19">
        <f>IF(L98="PR",H98,SUM(J99:J103))</f>
        <v>0</v>
      </c>
      <c r="L98" s="12" t="s">
        <v>34</v>
      </c>
      <c r="M98" s="19" t="e">
        <f>IF(L98="HS",#REF!,0)</f>
        <v>#REF!</v>
      </c>
      <c r="N98" s="19" t="e">
        <f>IF(L98="HS",#REF!-K98,0)</f>
        <v>#REF!</v>
      </c>
      <c r="O98" s="19">
        <f>IF(L98="PS",#REF!,0)</f>
        <v>0</v>
      </c>
      <c r="P98" s="19">
        <f>IF(L98="PS",#REF!-K98,0)</f>
        <v>0</v>
      </c>
      <c r="Q98" s="19">
        <f>IF(L98="MP",#REF!,0)</f>
        <v>0</v>
      </c>
      <c r="R98" s="19">
        <f>IF(L98="MP",#REF!-K98,0)</f>
        <v>0</v>
      </c>
      <c r="S98" s="19">
        <f>IF(L98="OM",#REF!,0)</f>
        <v>0</v>
      </c>
      <c r="T98" s="12" t="s">
        <v>148</v>
      </c>
      <c r="AD98" s="19">
        <f>SUM(U99:U103)</f>
        <v>0</v>
      </c>
      <c r="AE98" s="19">
        <f>SUM(V99:V103)</f>
        <v>0</v>
      </c>
      <c r="AF98" s="19">
        <f>SUM(W99:W103)</f>
        <v>0</v>
      </c>
    </row>
    <row r="99" spans="1:27" ht="12.75">
      <c r="A99" s="74" t="s">
        <v>163</v>
      </c>
      <c r="B99" s="43" t="s">
        <v>148</v>
      </c>
      <c r="C99" s="43" t="s">
        <v>93</v>
      </c>
      <c r="D99" s="43" t="s">
        <v>94</v>
      </c>
      <c r="E99" s="43" t="s">
        <v>38</v>
      </c>
      <c r="F99" s="44">
        <v>56</v>
      </c>
      <c r="G99" s="111"/>
      <c r="H99" s="75">
        <f>ROUND(F99*G99,2)</f>
        <v>0</v>
      </c>
      <c r="I99" s="21" t="s">
        <v>35</v>
      </c>
      <c r="J99" s="20">
        <f>IF(I99="5",#REF!,0)</f>
        <v>0</v>
      </c>
      <c r="U99" s="20">
        <f>IF(Y99=0,H99,0)</f>
        <v>0</v>
      </c>
      <c r="V99" s="20">
        <f>IF(Y99=15,H99,0)</f>
        <v>0</v>
      </c>
      <c r="W99" s="20">
        <f>IF(Y99=21,H99,0)</f>
        <v>0</v>
      </c>
      <c r="Y99" s="20">
        <v>21</v>
      </c>
      <c r="Z99" s="20">
        <f>G99*0.797621283255086</f>
        <v>0</v>
      </c>
      <c r="AA99" s="20">
        <f>G99*(1-0.797621283255086)</f>
        <v>0</v>
      </c>
    </row>
    <row r="100" spans="1:27" ht="12.75">
      <c r="A100" s="74" t="s">
        <v>164</v>
      </c>
      <c r="B100" s="43" t="s">
        <v>148</v>
      </c>
      <c r="C100" s="43" t="s">
        <v>96</v>
      </c>
      <c r="D100" s="43" t="s">
        <v>97</v>
      </c>
      <c r="E100" s="43" t="s">
        <v>38</v>
      </c>
      <c r="F100" s="44">
        <v>58</v>
      </c>
      <c r="G100" s="111"/>
      <c r="H100" s="75">
        <f>ROUND(F100*G100,2)</f>
        <v>0</v>
      </c>
      <c r="I100" s="21" t="s">
        <v>35</v>
      </c>
      <c r="J100" s="20">
        <f>IF(I100="5",#REF!,0)</f>
        <v>0</v>
      </c>
      <c r="U100" s="20">
        <f>IF(Y100=0,H100,0)</f>
        <v>0</v>
      </c>
      <c r="V100" s="20">
        <f>IF(Y100=15,H100,0)</f>
        <v>0</v>
      </c>
      <c r="W100" s="20">
        <f>IF(Y100=21,H100,0)</f>
        <v>0</v>
      </c>
      <c r="Y100" s="20">
        <v>21</v>
      </c>
      <c r="Z100" s="20">
        <f>G100*0.762146892655367</f>
        <v>0</v>
      </c>
      <c r="AA100" s="20">
        <f>G100*(1-0.762146892655367)</f>
        <v>0</v>
      </c>
    </row>
    <row r="101" spans="1:27" ht="12.75">
      <c r="A101" s="74" t="s">
        <v>165</v>
      </c>
      <c r="B101" s="43" t="s">
        <v>148</v>
      </c>
      <c r="C101" s="43" t="s">
        <v>100</v>
      </c>
      <c r="D101" s="43" t="s">
        <v>101</v>
      </c>
      <c r="E101" s="43" t="s">
        <v>90</v>
      </c>
      <c r="F101" s="44">
        <v>1</v>
      </c>
      <c r="G101" s="111"/>
      <c r="H101" s="75">
        <f>ROUND(F101*G101,2)</f>
        <v>0</v>
      </c>
      <c r="I101" s="21" t="s">
        <v>35</v>
      </c>
      <c r="J101" s="20">
        <f>IF(I101="5",#REF!,0)</f>
        <v>0</v>
      </c>
      <c r="U101" s="20">
        <f>IF(Y101=0,H101,0)</f>
        <v>0</v>
      </c>
      <c r="V101" s="20">
        <f>IF(Y101=15,H101,0)</f>
        <v>0</v>
      </c>
      <c r="W101" s="20">
        <f>IF(Y101=21,H101,0)</f>
        <v>0</v>
      </c>
      <c r="Y101" s="20">
        <v>21</v>
      </c>
      <c r="Z101" s="20">
        <f>G101*0.453389083398403</f>
        <v>0</v>
      </c>
      <c r="AA101" s="20">
        <f>G101*(1-0.453389083398403)</f>
        <v>0</v>
      </c>
    </row>
    <row r="102" spans="1:27" ht="12.75">
      <c r="A102" s="74" t="s">
        <v>166</v>
      </c>
      <c r="B102" s="43" t="s">
        <v>148</v>
      </c>
      <c r="C102" s="43" t="s">
        <v>167</v>
      </c>
      <c r="D102" s="43" t="s">
        <v>168</v>
      </c>
      <c r="E102" s="43" t="s">
        <v>90</v>
      </c>
      <c r="F102" s="44">
        <v>4</v>
      </c>
      <c r="G102" s="111"/>
      <c r="H102" s="75">
        <f>ROUND(F102*G102,2)</f>
        <v>0</v>
      </c>
      <c r="I102" s="21" t="s">
        <v>35</v>
      </c>
      <c r="J102" s="20">
        <f>IF(I102="5",#REF!,0)</f>
        <v>0</v>
      </c>
      <c r="U102" s="20">
        <f>IF(Y102=0,H102,0)</f>
        <v>0</v>
      </c>
      <c r="V102" s="20">
        <f>IF(Y102=15,H102,0)</f>
        <v>0</v>
      </c>
      <c r="W102" s="20">
        <f>IF(Y102=21,H102,0)</f>
        <v>0</v>
      </c>
      <c r="Y102" s="20">
        <v>21</v>
      </c>
      <c r="Z102" s="20">
        <f>G102*0.881283255086072</f>
        <v>0</v>
      </c>
      <c r="AA102" s="20">
        <f>G102*(1-0.881283255086072)</f>
        <v>0</v>
      </c>
    </row>
    <row r="103" spans="1:27" ht="12.75">
      <c r="A103" s="74" t="s">
        <v>169</v>
      </c>
      <c r="B103" s="43" t="s">
        <v>148</v>
      </c>
      <c r="C103" s="43" t="s">
        <v>102</v>
      </c>
      <c r="D103" s="43" t="s">
        <v>103</v>
      </c>
      <c r="E103" s="43" t="s">
        <v>55</v>
      </c>
      <c r="F103" s="44">
        <v>1.98</v>
      </c>
      <c r="G103" s="111"/>
      <c r="H103" s="75">
        <f>ROUND(F103*G103,2)</f>
        <v>0</v>
      </c>
      <c r="I103" s="21" t="s">
        <v>35</v>
      </c>
      <c r="J103" s="20">
        <f>IF(I103="5",#REF!,0)</f>
        <v>0</v>
      </c>
      <c r="U103" s="20">
        <f>IF(Y103=0,H103,0)</f>
        <v>0</v>
      </c>
      <c r="V103" s="20">
        <f>IF(Y103=15,H103,0)</f>
        <v>0</v>
      </c>
      <c r="W103" s="20">
        <f>IF(Y103=21,H103,0)</f>
        <v>0</v>
      </c>
      <c r="Y103" s="20">
        <v>21</v>
      </c>
      <c r="Z103" s="20">
        <f>G103*0.837204255319149</f>
        <v>0</v>
      </c>
      <c r="AA103" s="20">
        <f>G103*(1-0.837204255319149)</f>
        <v>0</v>
      </c>
    </row>
    <row r="104" spans="1:32" ht="12.75">
      <c r="A104" s="72"/>
      <c r="B104" s="16" t="s">
        <v>148</v>
      </c>
      <c r="C104" s="16" t="s">
        <v>104</v>
      </c>
      <c r="D104" s="17" t="s">
        <v>105</v>
      </c>
      <c r="E104" s="18"/>
      <c r="F104" s="18"/>
      <c r="G104" s="18"/>
      <c r="H104" s="73">
        <f>SUM(H105,H106)</f>
        <v>0</v>
      </c>
      <c r="K104" s="19" t="e">
        <f>IF(L104="PR",H104,SUM(J105:J106))</f>
        <v>#REF!</v>
      </c>
      <c r="L104" s="12" t="s">
        <v>34</v>
      </c>
      <c r="M104" s="19" t="e">
        <f>IF(L104="HS",#REF!,0)</f>
        <v>#REF!</v>
      </c>
      <c r="N104" s="19" t="e">
        <f>IF(L104="HS",#REF!-K104,0)</f>
        <v>#REF!</v>
      </c>
      <c r="O104" s="19">
        <f>IF(L104="PS",#REF!,0)</f>
        <v>0</v>
      </c>
      <c r="P104" s="19">
        <f>IF(L104="PS",#REF!-K104,0)</f>
        <v>0</v>
      </c>
      <c r="Q104" s="19">
        <f>IF(L104="MP",#REF!,0)</f>
        <v>0</v>
      </c>
      <c r="R104" s="19">
        <f>IF(L104="MP",#REF!-K104,0)</f>
        <v>0</v>
      </c>
      <c r="S104" s="19">
        <f>IF(L104="OM",#REF!,0)</f>
        <v>0</v>
      </c>
      <c r="T104" s="12" t="s">
        <v>148</v>
      </c>
      <c r="AD104" s="19">
        <f>SUM(U105:U106)</f>
        <v>0</v>
      </c>
      <c r="AE104" s="19">
        <f>SUM(V105:V106)</f>
        <v>0</v>
      </c>
      <c r="AF104" s="19">
        <f>SUM(W105:W106)</f>
        <v>0</v>
      </c>
    </row>
    <row r="105" spans="1:27" ht="12.75">
      <c r="A105" s="74" t="s">
        <v>170</v>
      </c>
      <c r="B105" s="43" t="s">
        <v>148</v>
      </c>
      <c r="C105" s="43" t="s">
        <v>107</v>
      </c>
      <c r="D105" s="43" t="s">
        <v>227</v>
      </c>
      <c r="E105" s="43" t="s">
        <v>90</v>
      </c>
      <c r="F105" s="44">
        <v>1</v>
      </c>
      <c r="G105" s="111"/>
      <c r="H105" s="75">
        <f>ROUND(F105*G105,2)</f>
        <v>0</v>
      </c>
      <c r="I105" s="21" t="s">
        <v>35</v>
      </c>
      <c r="J105" s="20">
        <f>IF(I105="5",#REF!,0)</f>
        <v>0</v>
      </c>
      <c r="U105" s="20">
        <f>IF(Y105=0,H105,0)</f>
        <v>0</v>
      </c>
      <c r="V105" s="20">
        <f>IF(Y105=15,H105,0)</f>
        <v>0</v>
      </c>
      <c r="W105" s="20">
        <f>IF(Y105=21,H105,0)</f>
        <v>0</v>
      </c>
      <c r="Y105" s="20">
        <v>21</v>
      </c>
      <c r="Z105" s="20">
        <f>G105*0</f>
        <v>0</v>
      </c>
      <c r="AA105" s="20">
        <f>G105*(1-0)</f>
        <v>0</v>
      </c>
    </row>
    <row r="106" spans="1:27" ht="12.75">
      <c r="A106" s="74" t="s">
        <v>171</v>
      </c>
      <c r="B106" s="43" t="s">
        <v>148</v>
      </c>
      <c r="C106" s="43" t="s">
        <v>109</v>
      </c>
      <c r="D106" s="43" t="s">
        <v>110</v>
      </c>
      <c r="E106" s="43" t="s">
        <v>111</v>
      </c>
      <c r="F106" s="44">
        <v>63.2846</v>
      </c>
      <c r="G106" s="111"/>
      <c r="H106" s="75">
        <f>ROUND(F106*G106,2)</f>
        <v>0</v>
      </c>
      <c r="I106" s="21" t="s">
        <v>52</v>
      </c>
      <c r="J106" s="20" t="e">
        <f>IF(I106="5",#REF!,0)</f>
        <v>#REF!</v>
      </c>
      <c r="U106" s="20">
        <f>IF(Y106=0,H106,0)</f>
        <v>0</v>
      </c>
      <c r="V106" s="20">
        <f>IF(Y106=15,H106,0)</f>
        <v>0</v>
      </c>
      <c r="W106" s="20">
        <f>IF(Y106=21,H106,0)</f>
        <v>0</v>
      </c>
      <c r="Y106" s="20">
        <v>21</v>
      </c>
      <c r="Z106" s="20">
        <f>G106*0</f>
        <v>0</v>
      </c>
      <c r="AA106" s="20">
        <f>G106*(1-0)</f>
        <v>0</v>
      </c>
    </row>
    <row r="107" spans="1:32" ht="12.75">
      <c r="A107" s="72"/>
      <c r="B107" s="16" t="s">
        <v>148</v>
      </c>
      <c r="C107" s="16" t="s">
        <v>112</v>
      </c>
      <c r="D107" s="17" t="s">
        <v>113</v>
      </c>
      <c r="E107" s="18"/>
      <c r="F107" s="18"/>
      <c r="G107" s="18"/>
      <c r="H107" s="73">
        <f>SUM(H108)</f>
        <v>0</v>
      </c>
      <c r="K107" s="19">
        <f>IF(L107="PR",H107,SUM(J108:J108))</f>
        <v>0</v>
      </c>
      <c r="L107" s="12" t="s">
        <v>114</v>
      </c>
      <c r="M107" s="19">
        <f>IF(L107="HS",#REF!,0)</f>
        <v>0</v>
      </c>
      <c r="N107" s="19">
        <f>IF(L107="HS",#REF!-K107,0)</f>
        <v>0</v>
      </c>
      <c r="O107" s="19">
        <f>IF(L107="PS",#REF!,0)</f>
        <v>0</v>
      </c>
      <c r="P107" s="19">
        <f>IF(L107="PS",#REF!-K107,0)</f>
        <v>0</v>
      </c>
      <c r="Q107" s="19" t="e">
        <f>IF(L107="MP",#REF!,0)</f>
        <v>#REF!</v>
      </c>
      <c r="R107" s="19" t="e">
        <f>IF(L107="MP",#REF!-K107,0)</f>
        <v>#REF!</v>
      </c>
      <c r="S107" s="19">
        <f>IF(L107="OM",#REF!,0)</f>
        <v>0</v>
      </c>
      <c r="T107" s="12" t="s">
        <v>148</v>
      </c>
      <c r="AD107" s="19">
        <f>SUM(U108:U108)</f>
        <v>0</v>
      </c>
      <c r="AE107" s="19">
        <f>SUM(V108:V108)</f>
        <v>0</v>
      </c>
      <c r="AF107" s="19">
        <f>SUM(W108:W108)</f>
        <v>0</v>
      </c>
    </row>
    <row r="108" spans="1:27" ht="12.75">
      <c r="A108" s="74" t="s">
        <v>172</v>
      </c>
      <c r="B108" s="43" t="s">
        <v>148</v>
      </c>
      <c r="C108" s="43" t="s">
        <v>116</v>
      </c>
      <c r="D108" s="43" t="s">
        <v>117</v>
      </c>
      <c r="E108" s="43" t="s">
        <v>38</v>
      </c>
      <c r="F108" s="44">
        <v>58</v>
      </c>
      <c r="G108" s="111"/>
      <c r="H108" s="75">
        <f>ROUND(F108*G108,2)</f>
        <v>0</v>
      </c>
      <c r="I108" s="21" t="s">
        <v>40</v>
      </c>
      <c r="J108" s="20">
        <f>IF(I108="5",#REF!,0)</f>
        <v>0</v>
      </c>
      <c r="U108" s="20">
        <f>IF(Y108=0,H108,0)</f>
        <v>0</v>
      </c>
      <c r="V108" s="20">
        <f>IF(Y108=15,H108,0)</f>
        <v>0</v>
      </c>
      <c r="W108" s="20">
        <f>IF(Y108=21,H108,0)</f>
        <v>0</v>
      </c>
      <c r="Y108" s="20">
        <v>21</v>
      </c>
      <c r="Z108" s="20">
        <f>G108*0.296418973814137</f>
        <v>0</v>
      </c>
      <c r="AA108" s="20">
        <f>G108*(1-0.296418973814137)</f>
        <v>0</v>
      </c>
    </row>
    <row r="109" spans="1:32" ht="12.75">
      <c r="A109" s="72"/>
      <c r="B109" s="16" t="s">
        <v>148</v>
      </c>
      <c r="C109" s="16" t="s">
        <v>118</v>
      </c>
      <c r="D109" s="17" t="s">
        <v>119</v>
      </c>
      <c r="E109" s="18"/>
      <c r="F109" s="18"/>
      <c r="G109" s="18"/>
      <c r="H109" s="73">
        <f>SUM(H110)</f>
        <v>0</v>
      </c>
      <c r="K109" s="19">
        <f>IF(L109="PR",H109,SUM(J110:J110))</f>
        <v>0</v>
      </c>
      <c r="L109" s="12" t="s">
        <v>120</v>
      </c>
      <c r="M109" s="19">
        <f>IF(L109="HS",#REF!,0)</f>
        <v>0</v>
      </c>
      <c r="N109" s="19">
        <f>IF(L109="HS",#REF!-K109,0)</f>
        <v>0</v>
      </c>
      <c r="O109" s="19">
        <f>IF(L109="PS",#REF!,0)</f>
        <v>0</v>
      </c>
      <c r="P109" s="19">
        <f>IF(L109="PS",#REF!-K109,0)</f>
        <v>0</v>
      </c>
      <c r="Q109" s="19">
        <f>IF(L109="MP",#REF!,0)</f>
        <v>0</v>
      </c>
      <c r="R109" s="19">
        <f>IF(L109="MP",#REF!-K109,0)</f>
        <v>0</v>
      </c>
      <c r="S109" s="19">
        <f>IF(L109="OM",#REF!,0)</f>
        <v>0</v>
      </c>
      <c r="T109" s="12" t="s">
        <v>148</v>
      </c>
      <c r="AD109" s="19">
        <f>SUM(U110:U110)</f>
        <v>0</v>
      </c>
      <c r="AE109" s="19">
        <f>SUM(V110:V110)</f>
        <v>0</v>
      </c>
      <c r="AF109" s="19">
        <f>SUM(W110:W110)</f>
        <v>0</v>
      </c>
    </row>
    <row r="110" spans="1:27" ht="13.5" thickBot="1">
      <c r="A110" s="83" t="s">
        <v>173</v>
      </c>
      <c r="B110" s="84" t="s">
        <v>148</v>
      </c>
      <c r="C110" s="84" t="s">
        <v>122</v>
      </c>
      <c r="D110" s="84" t="s">
        <v>123</v>
      </c>
      <c r="E110" s="84" t="s">
        <v>111</v>
      </c>
      <c r="F110" s="85">
        <v>33.165</v>
      </c>
      <c r="G110" s="112"/>
      <c r="H110" s="86">
        <f>ROUND(F110*G110,2)</f>
        <v>0</v>
      </c>
      <c r="I110" s="21" t="s">
        <v>52</v>
      </c>
      <c r="J110" s="20" t="e">
        <f>IF(I110="5",#REF!,0)</f>
        <v>#REF!</v>
      </c>
      <c r="U110" s="20">
        <f>IF(Y110=0,H110,0)</f>
        <v>0</v>
      </c>
      <c r="V110" s="20">
        <f>IF(Y110=15,H110,0)</f>
        <v>0</v>
      </c>
      <c r="W110" s="20">
        <f>IF(Y110=21,H110,0)</f>
        <v>0</v>
      </c>
      <c r="Y110" s="20">
        <v>21</v>
      </c>
      <c r="Z110" s="20">
        <f>G110*0</f>
        <v>0</v>
      </c>
      <c r="AA110" s="20">
        <f>G110*(1-0)</f>
        <v>0</v>
      </c>
    </row>
    <row r="111" spans="1:27" ht="13.5" thickBot="1">
      <c r="A111" s="122"/>
      <c r="B111" s="122"/>
      <c r="C111" s="122"/>
      <c r="D111" s="122"/>
      <c r="E111" s="122"/>
      <c r="F111" s="122"/>
      <c r="G111" s="122"/>
      <c r="H111" s="122"/>
      <c r="I111" s="21"/>
      <c r="J111" s="20"/>
      <c r="U111" s="20"/>
      <c r="V111" s="20"/>
      <c r="W111" s="20"/>
      <c r="Y111" s="20"/>
      <c r="Z111" s="20"/>
      <c r="AA111" s="20"/>
    </row>
    <row r="112" spans="1:8" ht="12.75">
      <c r="A112" s="78"/>
      <c r="B112" s="79" t="s">
        <v>235</v>
      </c>
      <c r="C112" s="79"/>
      <c r="D112" s="80" t="s">
        <v>175</v>
      </c>
      <c r="E112" s="81"/>
      <c r="F112" s="81"/>
      <c r="G112" s="81"/>
      <c r="H112" s="82">
        <f>SUM(H113,H118,H120,H125,H128,H130,H133,H136,H142,H144)</f>
        <v>0</v>
      </c>
    </row>
    <row r="113" spans="1:32" ht="13.5" thickBot="1">
      <c r="A113" s="91"/>
      <c r="B113" s="92" t="s">
        <v>235</v>
      </c>
      <c r="C113" s="92" t="s">
        <v>32</v>
      </c>
      <c r="D113" s="93" t="s">
        <v>33</v>
      </c>
      <c r="E113" s="94"/>
      <c r="F113" s="94"/>
      <c r="G113" s="94"/>
      <c r="H113" s="95">
        <f>SUM(H114,H115,H117)</f>
        <v>0</v>
      </c>
      <c r="K113" s="19">
        <f>IF(L113="PR",H113,SUM(J114:J117))</f>
        <v>0</v>
      </c>
      <c r="L113" s="12" t="s">
        <v>34</v>
      </c>
      <c r="M113" s="19" t="e">
        <f>IF(L113="HS",#REF!,0)</f>
        <v>#REF!</v>
      </c>
      <c r="N113" s="19" t="e">
        <f>IF(L113="HS",#REF!-K113,0)</f>
        <v>#REF!</v>
      </c>
      <c r="O113" s="19">
        <f>IF(L113="PS",#REF!,0)</f>
        <v>0</v>
      </c>
      <c r="P113" s="19">
        <f>IF(L113="PS",#REF!-K113,0)</f>
        <v>0</v>
      </c>
      <c r="Q113" s="19">
        <f>IF(L113="MP",#REF!,0)</f>
        <v>0</v>
      </c>
      <c r="R113" s="19">
        <f>IF(L113="MP",#REF!-K113,0)</f>
        <v>0</v>
      </c>
      <c r="S113" s="19">
        <f>IF(L113="OM",#REF!,0)</f>
        <v>0</v>
      </c>
      <c r="T113" s="12" t="s">
        <v>174</v>
      </c>
      <c r="AD113" s="19">
        <f>SUM(U114:U117)</f>
        <v>0</v>
      </c>
      <c r="AE113" s="19">
        <f>SUM(V114:V117)</f>
        <v>0</v>
      </c>
      <c r="AF113" s="19">
        <f>SUM(W114:W117)</f>
        <v>0</v>
      </c>
    </row>
    <row r="114" spans="1:27" ht="12.75">
      <c r="A114" s="87" t="s">
        <v>176</v>
      </c>
      <c r="B114" s="88" t="s">
        <v>235</v>
      </c>
      <c r="C114" s="88" t="s">
        <v>36</v>
      </c>
      <c r="D114" s="88" t="s">
        <v>37</v>
      </c>
      <c r="E114" s="88" t="s">
        <v>38</v>
      </c>
      <c r="F114" s="89">
        <v>39</v>
      </c>
      <c r="G114" s="113"/>
      <c r="H114" s="90">
        <f>ROUND(F114*G114,2)</f>
        <v>0</v>
      </c>
      <c r="I114" s="21" t="s">
        <v>35</v>
      </c>
      <c r="J114" s="20">
        <f>IF(I114="5",#REF!,0)</f>
        <v>0</v>
      </c>
      <c r="U114" s="20">
        <f>IF(Y114=0,H114,0)</f>
        <v>0</v>
      </c>
      <c r="V114" s="20">
        <f>IF(Y114=15,H114,0)</f>
        <v>0</v>
      </c>
      <c r="W114" s="20">
        <f>IF(Y114=21,H114,0)</f>
        <v>0</v>
      </c>
      <c r="Y114" s="20">
        <v>21</v>
      </c>
      <c r="Z114" s="20">
        <f>G114*0</f>
        <v>0</v>
      </c>
      <c r="AA114" s="20">
        <f>G114*(1-0)</f>
        <v>0</v>
      </c>
    </row>
    <row r="115" spans="1:27" ht="12.75">
      <c r="A115" s="74" t="s">
        <v>70</v>
      </c>
      <c r="B115" s="43" t="s">
        <v>235</v>
      </c>
      <c r="C115" s="43" t="s">
        <v>41</v>
      </c>
      <c r="D115" s="43" t="s">
        <v>42</v>
      </c>
      <c r="E115" s="43" t="s">
        <v>43</v>
      </c>
      <c r="F115" s="44">
        <v>68.4</v>
      </c>
      <c r="G115" s="111"/>
      <c r="H115" s="75">
        <f>ROUND(F115*G115,2)</f>
        <v>0</v>
      </c>
      <c r="I115" s="21" t="s">
        <v>35</v>
      </c>
      <c r="J115" s="20">
        <f>IF(I115="5",#REF!,0)</f>
        <v>0</v>
      </c>
      <c r="U115" s="20">
        <f>IF(Y115=0,H115,0)</f>
        <v>0</v>
      </c>
      <c r="V115" s="20">
        <f>IF(Y115=15,H115,0)</f>
        <v>0</v>
      </c>
      <c r="W115" s="20">
        <f>IF(Y115=21,H115,0)</f>
        <v>0</v>
      </c>
      <c r="Y115" s="20">
        <v>21</v>
      </c>
      <c r="Z115" s="20">
        <f>G115*0</f>
        <v>0</v>
      </c>
      <c r="AA115" s="20">
        <f>G115*(1-0)</f>
        <v>0</v>
      </c>
    </row>
    <row r="116" spans="1:8" ht="12.75">
      <c r="A116" s="76"/>
      <c r="B116" s="100"/>
      <c r="C116" s="46" t="s">
        <v>39</v>
      </c>
      <c r="D116" s="47" t="s">
        <v>177</v>
      </c>
      <c r="E116" s="48"/>
      <c r="F116" s="48"/>
      <c r="G116" s="48"/>
      <c r="H116" s="77"/>
    </row>
    <row r="117" spans="1:27" ht="12.75">
      <c r="A117" s="74" t="s">
        <v>75</v>
      </c>
      <c r="B117" s="43" t="s">
        <v>235</v>
      </c>
      <c r="C117" s="43" t="s">
        <v>48</v>
      </c>
      <c r="D117" s="43" t="s">
        <v>49</v>
      </c>
      <c r="E117" s="43" t="s">
        <v>38</v>
      </c>
      <c r="F117" s="44">
        <v>41</v>
      </c>
      <c r="G117" s="111"/>
      <c r="H117" s="75">
        <f>ROUND(F117*G117,2)</f>
        <v>0</v>
      </c>
      <c r="I117" s="21" t="s">
        <v>35</v>
      </c>
      <c r="J117" s="20">
        <f>IF(I117="5",#REF!,0)</f>
        <v>0</v>
      </c>
      <c r="U117" s="20">
        <f>IF(Y117=0,H117,0)</f>
        <v>0</v>
      </c>
      <c r="V117" s="20">
        <f>IF(Y117=15,H117,0)</f>
        <v>0</v>
      </c>
      <c r="W117" s="20">
        <f>IF(Y117=21,H117,0)</f>
        <v>0</v>
      </c>
      <c r="Y117" s="20">
        <v>21</v>
      </c>
      <c r="Z117" s="20">
        <f>G117*0</f>
        <v>0</v>
      </c>
      <c r="AA117" s="20">
        <f>G117*(1-0)</f>
        <v>0</v>
      </c>
    </row>
    <row r="118" spans="1:32" ht="12.75">
      <c r="A118" s="72"/>
      <c r="B118" s="16" t="s">
        <v>235</v>
      </c>
      <c r="C118" s="16" t="s">
        <v>50</v>
      </c>
      <c r="D118" s="17" t="s">
        <v>51</v>
      </c>
      <c r="E118" s="18"/>
      <c r="F118" s="18"/>
      <c r="G118" s="18"/>
      <c r="H118" s="73">
        <f>SUM(H119)</f>
        <v>0</v>
      </c>
      <c r="K118" s="19">
        <f>IF(L118="PR",H118,SUM(J119:J119))</f>
        <v>0</v>
      </c>
      <c r="L118" s="12" t="s">
        <v>34</v>
      </c>
      <c r="M118" s="19" t="e">
        <f>IF(L118="HS",#REF!,0)</f>
        <v>#REF!</v>
      </c>
      <c r="N118" s="19" t="e">
        <f>IF(L118="HS",#REF!-K118,0)</f>
        <v>#REF!</v>
      </c>
      <c r="O118" s="19">
        <f>IF(L118="PS",#REF!,0)</f>
        <v>0</v>
      </c>
      <c r="P118" s="19">
        <f>IF(L118="PS",#REF!-K118,0)</f>
        <v>0</v>
      </c>
      <c r="Q118" s="19">
        <f>IF(L118="MP",#REF!,0)</f>
        <v>0</v>
      </c>
      <c r="R118" s="19">
        <f>IF(L118="MP",#REF!-K118,0)</f>
        <v>0</v>
      </c>
      <c r="S118" s="19">
        <f>IF(L118="OM",#REF!,0)</f>
        <v>0</v>
      </c>
      <c r="T118" s="12" t="s">
        <v>174</v>
      </c>
      <c r="AD118" s="19">
        <f>SUM(U119:U119)</f>
        <v>0</v>
      </c>
      <c r="AE118" s="19">
        <f>SUM(V119:V119)</f>
        <v>0</v>
      </c>
      <c r="AF118" s="19">
        <f>SUM(W119:W119)</f>
        <v>0</v>
      </c>
    </row>
    <row r="119" spans="1:27" ht="12.75">
      <c r="A119" s="74" t="s">
        <v>178</v>
      </c>
      <c r="B119" s="43" t="s">
        <v>235</v>
      </c>
      <c r="C119" s="43" t="s">
        <v>53</v>
      </c>
      <c r="D119" s="43" t="s">
        <v>54</v>
      </c>
      <c r="E119" s="43" t="s">
        <v>55</v>
      </c>
      <c r="F119" s="44">
        <v>1</v>
      </c>
      <c r="G119" s="111"/>
      <c r="H119" s="75">
        <f>ROUND(F119*G119,2)</f>
        <v>0</v>
      </c>
      <c r="I119" s="21" t="s">
        <v>44</v>
      </c>
      <c r="J119" s="20">
        <f>IF(I119="5",#REF!,0)</f>
        <v>0</v>
      </c>
      <c r="U119" s="20">
        <f>IF(Y119=0,H119,0)</f>
        <v>0</v>
      </c>
      <c r="V119" s="20">
        <f>IF(Y119=15,H119,0)</f>
        <v>0</v>
      </c>
      <c r="W119" s="20">
        <f>IF(Y119=21,H119,0)</f>
        <v>0</v>
      </c>
      <c r="Y119" s="20">
        <v>21</v>
      </c>
      <c r="Z119" s="20">
        <f>G119*0</f>
        <v>0</v>
      </c>
      <c r="AA119" s="20">
        <f>G119*(1-0)</f>
        <v>0</v>
      </c>
    </row>
    <row r="120" spans="1:32" ht="12.75">
      <c r="A120" s="72"/>
      <c r="B120" s="16" t="s">
        <v>235</v>
      </c>
      <c r="C120" s="16" t="s">
        <v>56</v>
      </c>
      <c r="D120" s="17" t="s">
        <v>57</v>
      </c>
      <c r="E120" s="18"/>
      <c r="F120" s="18"/>
      <c r="G120" s="18"/>
      <c r="H120" s="73">
        <f>SUM(H121,H123)</f>
        <v>0</v>
      </c>
      <c r="K120" s="19">
        <f>IF(L120="PR",H120,SUM(J121:J123))</f>
        <v>0</v>
      </c>
      <c r="L120" s="12" t="s">
        <v>34</v>
      </c>
      <c r="M120" s="19" t="e">
        <f>IF(L120="HS",#REF!,0)</f>
        <v>#REF!</v>
      </c>
      <c r="N120" s="19" t="e">
        <f>IF(L120="HS",#REF!-K120,0)</f>
        <v>#REF!</v>
      </c>
      <c r="O120" s="19">
        <f>IF(L120="PS",#REF!,0)</f>
        <v>0</v>
      </c>
      <c r="P120" s="19">
        <f>IF(L120="PS",#REF!-K120,0)</f>
        <v>0</v>
      </c>
      <c r="Q120" s="19">
        <f>IF(L120="MP",#REF!,0)</f>
        <v>0</v>
      </c>
      <c r="R120" s="19">
        <f>IF(L120="MP",#REF!-K120,0)</f>
        <v>0</v>
      </c>
      <c r="S120" s="19">
        <f>IF(L120="OM",#REF!,0)</f>
        <v>0</v>
      </c>
      <c r="T120" s="12" t="s">
        <v>174</v>
      </c>
      <c r="AD120" s="19">
        <f>SUM(U121:U123)</f>
        <v>0</v>
      </c>
      <c r="AE120" s="19">
        <f>SUM(V121:V123)</f>
        <v>0</v>
      </c>
      <c r="AF120" s="19">
        <f>SUM(W121:W123)</f>
        <v>0</v>
      </c>
    </row>
    <row r="121" spans="1:27" ht="12.75">
      <c r="A121" s="74" t="s">
        <v>81</v>
      </c>
      <c r="B121" s="43" t="s">
        <v>235</v>
      </c>
      <c r="C121" s="43" t="s">
        <v>59</v>
      </c>
      <c r="D121" s="43" t="s">
        <v>60</v>
      </c>
      <c r="E121" s="43" t="s">
        <v>61</v>
      </c>
      <c r="F121" s="44">
        <v>35.112</v>
      </c>
      <c r="G121" s="111"/>
      <c r="H121" s="75">
        <f>ROUND(F121*G121,2)</f>
        <v>0</v>
      </c>
      <c r="I121" s="21" t="s">
        <v>35</v>
      </c>
      <c r="J121" s="20">
        <f>IF(I121="5",#REF!,0)</f>
        <v>0</v>
      </c>
      <c r="U121" s="20">
        <f>IF(Y121=0,H121,0)</f>
        <v>0</v>
      </c>
      <c r="V121" s="20">
        <f>IF(Y121=15,H121,0)</f>
        <v>0</v>
      </c>
      <c r="W121" s="20">
        <f>IF(Y121=21,H121,0)</f>
        <v>0</v>
      </c>
      <c r="Y121" s="20">
        <v>21</v>
      </c>
      <c r="Z121" s="20">
        <f>G121*0</f>
        <v>0</v>
      </c>
      <c r="AA121" s="20">
        <f>G121*(1-0)</f>
        <v>0</v>
      </c>
    </row>
    <row r="122" spans="1:8" ht="12.75">
      <c r="A122" s="76"/>
      <c r="B122" s="45"/>
      <c r="C122" s="46" t="s">
        <v>39</v>
      </c>
      <c r="D122" s="47" t="s">
        <v>179</v>
      </c>
      <c r="E122" s="48"/>
      <c r="F122" s="48"/>
      <c r="G122" s="48"/>
      <c r="H122" s="77"/>
    </row>
    <row r="123" spans="1:27" ht="12.75">
      <c r="A123" s="74" t="s">
        <v>180</v>
      </c>
      <c r="B123" s="43" t="s">
        <v>235</v>
      </c>
      <c r="C123" s="43" t="s">
        <v>63</v>
      </c>
      <c r="D123" s="43" t="s">
        <v>64</v>
      </c>
      <c r="E123" s="43" t="s">
        <v>55</v>
      </c>
      <c r="F123" s="44">
        <v>15.96</v>
      </c>
      <c r="G123" s="111"/>
      <c r="H123" s="75">
        <f>ROUND(F123*G123,2)</f>
        <v>0</v>
      </c>
      <c r="I123" s="21" t="s">
        <v>35</v>
      </c>
      <c r="J123" s="20">
        <f>IF(I123="5",#REF!,0)</f>
        <v>0</v>
      </c>
      <c r="U123" s="20">
        <f>IF(Y123=0,H123,0)</f>
        <v>0</v>
      </c>
      <c r="V123" s="20">
        <f>IF(Y123=15,H123,0)</f>
        <v>0</v>
      </c>
      <c r="W123" s="20">
        <f>IF(Y123=21,H123,0)</f>
        <v>0</v>
      </c>
      <c r="Y123" s="20">
        <v>21</v>
      </c>
      <c r="Z123" s="20">
        <f>G123*0</f>
        <v>0</v>
      </c>
      <c r="AA123" s="20">
        <f>G123*(1-0)</f>
        <v>0</v>
      </c>
    </row>
    <row r="124" spans="1:8" ht="12.75">
      <c r="A124" s="76"/>
      <c r="B124" s="45"/>
      <c r="C124" s="46" t="s">
        <v>39</v>
      </c>
      <c r="D124" s="47" t="s">
        <v>181</v>
      </c>
      <c r="E124" s="48"/>
      <c r="F124" s="48"/>
      <c r="G124" s="48"/>
      <c r="H124" s="77"/>
    </row>
    <row r="125" spans="1:32" ht="12.75">
      <c r="A125" s="72"/>
      <c r="B125" s="16" t="s">
        <v>235</v>
      </c>
      <c r="C125" s="16" t="s">
        <v>65</v>
      </c>
      <c r="D125" s="17" t="s">
        <v>66</v>
      </c>
      <c r="E125" s="18"/>
      <c r="F125" s="18"/>
      <c r="G125" s="18"/>
      <c r="H125" s="73">
        <f>SUM(H126)</f>
        <v>0</v>
      </c>
      <c r="K125" s="19">
        <f>IF(L125="PR",H125,SUM(J126:J126))</f>
        <v>0</v>
      </c>
      <c r="L125" s="12" t="s">
        <v>34</v>
      </c>
      <c r="M125" s="19" t="e">
        <f>IF(L125="HS",#REF!,0)</f>
        <v>#REF!</v>
      </c>
      <c r="N125" s="19" t="e">
        <f>IF(L125="HS",#REF!-K125,0)</f>
        <v>#REF!</v>
      </c>
      <c r="O125" s="19">
        <f>IF(L125="PS",#REF!,0)</f>
        <v>0</v>
      </c>
      <c r="P125" s="19">
        <f>IF(L125="PS",#REF!-K125,0)</f>
        <v>0</v>
      </c>
      <c r="Q125" s="19">
        <f>IF(L125="MP",#REF!,0)</f>
        <v>0</v>
      </c>
      <c r="R125" s="19">
        <f>IF(L125="MP",#REF!-K125,0)</f>
        <v>0</v>
      </c>
      <c r="S125" s="19">
        <f>IF(L125="OM",#REF!,0)</f>
        <v>0</v>
      </c>
      <c r="T125" s="12" t="s">
        <v>174</v>
      </c>
      <c r="AD125" s="19">
        <f>SUM(U126:U126)</f>
        <v>0</v>
      </c>
      <c r="AE125" s="19">
        <f>SUM(V126:V126)</f>
        <v>0</v>
      </c>
      <c r="AF125" s="19">
        <f>SUM(W126:W126)</f>
        <v>0</v>
      </c>
    </row>
    <row r="126" spans="1:27" ht="12.75">
      <c r="A126" s="74" t="s">
        <v>182</v>
      </c>
      <c r="B126" s="43" t="s">
        <v>235</v>
      </c>
      <c r="C126" s="43" t="s">
        <v>68</v>
      </c>
      <c r="D126" s="43" t="s">
        <v>69</v>
      </c>
      <c r="E126" s="43" t="s">
        <v>43</v>
      </c>
      <c r="F126" s="44">
        <v>16.4</v>
      </c>
      <c r="G126" s="111"/>
      <c r="H126" s="75">
        <f>ROUND(F126*G126,2)</f>
        <v>0</v>
      </c>
      <c r="I126" s="21" t="s">
        <v>35</v>
      </c>
      <c r="J126" s="20">
        <f>IF(I126="5",#REF!,0)</f>
        <v>0</v>
      </c>
      <c r="U126" s="20">
        <f>IF(Y126=0,H126,0)</f>
        <v>0</v>
      </c>
      <c r="V126" s="20">
        <f>IF(Y126=15,H126,0)</f>
        <v>0</v>
      </c>
      <c r="W126" s="20">
        <f>IF(Y126=21,H126,0)</f>
        <v>0</v>
      </c>
      <c r="Y126" s="20">
        <v>21</v>
      </c>
      <c r="Z126" s="20">
        <f>G126*0.510204081632653</f>
        <v>0</v>
      </c>
      <c r="AA126" s="20">
        <f>G126*(1-0.510204081632653)</f>
        <v>0</v>
      </c>
    </row>
    <row r="127" spans="1:8" ht="12.75">
      <c r="A127" s="76"/>
      <c r="B127" s="45"/>
      <c r="C127" s="46" t="s">
        <v>39</v>
      </c>
      <c r="D127" s="47" t="s">
        <v>228</v>
      </c>
      <c r="E127" s="48"/>
      <c r="F127" s="48"/>
      <c r="G127" s="48"/>
      <c r="H127" s="77"/>
    </row>
    <row r="128" spans="1:32" ht="12.75">
      <c r="A128" s="72"/>
      <c r="B128" s="16" t="s">
        <v>235</v>
      </c>
      <c r="C128" s="16" t="s">
        <v>70</v>
      </c>
      <c r="D128" s="17" t="s">
        <v>71</v>
      </c>
      <c r="E128" s="18"/>
      <c r="F128" s="18"/>
      <c r="G128" s="18"/>
      <c r="H128" s="73">
        <f>SUM(H129)</f>
        <v>0</v>
      </c>
      <c r="K128" s="19">
        <f>IF(L128="PR",H128,SUM(J129:J129))</f>
        <v>0</v>
      </c>
      <c r="L128" s="12" t="s">
        <v>34</v>
      </c>
      <c r="M128" s="19" t="e">
        <f>IF(L128="HS",#REF!,0)</f>
        <v>#REF!</v>
      </c>
      <c r="N128" s="19" t="e">
        <f>IF(L128="HS",#REF!-K128,0)</f>
        <v>#REF!</v>
      </c>
      <c r="O128" s="19">
        <f>IF(L128="PS",#REF!,0)</f>
        <v>0</v>
      </c>
      <c r="P128" s="19">
        <f>IF(L128="PS",#REF!-K128,0)</f>
        <v>0</v>
      </c>
      <c r="Q128" s="19">
        <f>IF(L128="MP",#REF!,0)</f>
        <v>0</v>
      </c>
      <c r="R128" s="19">
        <f>IF(L128="MP",#REF!-K128,0)</f>
        <v>0</v>
      </c>
      <c r="S128" s="19">
        <f>IF(L128="OM",#REF!,0)</f>
        <v>0</v>
      </c>
      <c r="T128" s="12" t="s">
        <v>174</v>
      </c>
      <c r="AD128" s="19">
        <f>SUM(U129:U129)</f>
        <v>0</v>
      </c>
      <c r="AE128" s="19">
        <f>SUM(V129:V129)</f>
        <v>0</v>
      </c>
      <c r="AF128" s="19">
        <f>SUM(W129:W129)</f>
        <v>0</v>
      </c>
    </row>
    <row r="129" spans="1:27" ht="12.75">
      <c r="A129" s="74" t="s">
        <v>183</v>
      </c>
      <c r="B129" s="43" t="s">
        <v>235</v>
      </c>
      <c r="C129" s="43" t="s">
        <v>73</v>
      </c>
      <c r="D129" s="43" t="s">
        <v>74</v>
      </c>
      <c r="E129" s="43" t="s">
        <v>43</v>
      </c>
      <c r="F129" s="44">
        <v>68.4</v>
      </c>
      <c r="G129" s="111"/>
      <c r="H129" s="75">
        <f>ROUND(F129*G129,2)</f>
        <v>0</v>
      </c>
      <c r="I129" s="21" t="s">
        <v>35</v>
      </c>
      <c r="J129" s="20">
        <f>IF(I129="5",#REF!,0)</f>
        <v>0</v>
      </c>
      <c r="U129" s="20">
        <f>IF(Y129=0,H129,0)</f>
        <v>0</v>
      </c>
      <c r="V129" s="20">
        <f>IF(Y129=15,H129,0)</f>
        <v>0</v>
      </c>
      <c r="W129" s="20">
        <f>IF(Y129=21,H129,0)</f>
        <v>0</v>
      </c>
      <c r="Y129" s="20">
        <v>21</v>
      </c>
      <c r="Z129" s="20">
        <f>G129*0.821681415929204</f>
        <v>0</v>
      </c>
      <c r="AA129" s="20">
        <f>G129*(1-0.821681415929204)</f>
        <v>0</v>
      </c>
    </row>
    <row r="130" spans="1:32" ht="12.75">
      <c r="A130" s="72"/>
      <c r="B130" s="16" t="s">
        <v>235</v>
      </c>
      <c r="C130" s="16" t="s">
        <v>75</v>
      </c>
      <c r="D130" s="17" t="s">
        <v>76</v>
      </c>
      <c r="E130" s="18"/>
      <c r="F130" s="18"/>
      <c r="G130" s="18"/>
      <c r="H130" s="73">
        <f>SUM(H131)</f>
        <v>0</v>
      </c>
      <c r="K130" s="19">
        <f>IF(L130="PR",H130,SUM(J131:J131))</f>
        <v>0</v>
      </c>
      <c r="L130" s="12" t="s">
        <v>34</v>
      </c>
      <c r="M130" s="19" t="e">
        <f>IF(L130="HS",#REF!,0)</f>
        <v>#REF!</v>
      </c>
      <c r="N130" s="19" t="e">
        <f>IF(L130="HS",#REF!-K130,0)</f>
        <v>#REF!</v>
      </c>
      <c r="O130" s="19">
        <f>IF(L130="PS",#REF!,0)</f>
        <v>0</v>
      </c>
      <c r="P130" s="19">
        <f>IF(L130="PS",#REF!-K130,0)</f>
        <v>0</v>
      </c>
      <c r="Q130" s="19">
        <f>IF(L130="MP",#REF!,0)</f>
        <v>0</v>
      </c>
      <c r="R130" s="19">
        <f>IF(L130="MP",#REF!-K130,0)</f>
        <v>0</v>
      </c>
      <c r="S130" s="19">
        <f>IF(L130="OM",#REF!,0)</f>
        <v>0</v>
      </c>
      <c r="T130" s="12" t="s">
        <v>174</v>
      </c>
      <c r="AD130" s="19">
        <f>SUM(U131:U131)</f>
        <v>0</v>
      </c>
      <c r="AE130" s="19">
        <f>SUM(V131:V131)</f>
        <v>0</v>
      </c>
      <c r="AF130" s="19">
        <f>SUM(W131:W131)</f>
        <v>0</v>
      </c>
    </row>
    <row r="131" spans="1:27" ht="12.75">
      <c r="A131" s="74" t="s">
        <v>184</v>
      </c>
      <c r="B131" s="43" t="s">
        <v>235</v>
      </c>
      <c r="C131" s="43" t="s">
        <v>78</v>
      </c>
      <c r="D131" s="43" t="s">
        <v>79</v>
      </c>
      <c r="E131" s="43" t="s">
        <v>43</v>
      </c>
      <c r="F131" s="44">
        <v>7.8</v>
      </c>
      <c r="G131" s="111"/>
      <c r="H131" s="75">
        <f>ROUND(F131*G131,2)</f>
        <v>0</v>
      </c>
      <c r="I131" s="21" t="s">
        <v>35</v>
      </c>
      <c r="J131" s="20">
        <f>IF(I131="5",#REF!,0)</f>
        <v>0</v>
      </c>
      <c r="U131" s="20">
        <f>IF(Y131=0,H131,0)</f>
        <v>0</v>
      </c>
      <c r="V131" s="20">
        <f>IF(Y131=15,H131,0)</f>
        <v>0</v>
      </c>
      <c r="W131" s="20">
        <f>IF(Y131=21,H131,0)</f>
        <v>0</v>
      </c>
      <c r="Y131" s="20">
        <v>21</v>
      </c>
      <c r="Z131" s="20">
        <f>G131*0.782485714285714</f>
        <v>0</v>
      </c>
      <c r="AA131" s="20">
        <f>G131*(1-0.782485714285714)</f>
        <v>0</v>
      </c>
    </row>
    <row r="132" spans="1:8" ht="12.75">
      <c r="A132" s="76"/>
      <c r="B132" s="45"/>
      <c r="C132" s="46" t="s">
        <v>39</v>
      </c>
      <c r="D132" s="47" t="s">
        <v>185</v>
      </c>
      <c r="E132" s="48"/>
      <c r="F132" s="48"/>
      <c r="G132" s="48"/>
      <c r="H132" s="77"/>
    </row>
    <row r="133" spans="1:32" ht="12.75">
      <c r="A133" s="72"/>
      <c r="B133" s="16" t="s">
        <v>235</v>
      </c>
      <c r="C133" s="16" t="s">
        <v>81</v>
      </c>
      <c r="D133" s="17" t="s">
        <v>82</v>
      </c>
      <c r="E133" s="18"/>
      <c r="F133" s="18"/>
      <c r="G133" s="18"/>
      <c r="H133" s="73">
        <f>SUM(H134)</f>
        <v>0</v>
      </c>
      <c r="K133" s="19">
        <f>IF(L133="PR",H133,SUM(J134:J134))</f>
        <v>0</v>
      </c>
      <c r="L133" s="12" t="s">
        <v>34</v>
      </c>
      <c r="M133" s="19" t="e">
        <f>IF(L133="HS",#REF!,0)</f>
        <v>#REF!</v>
      </c>
      <c r="N133" s="19" t="e">
        <f>IF(L133="HS",#REF!-K133,0)</f>
        <v>#REF!</v>
      </c>
      <c r="O133" s="19">
        <f>IF(L133="PS",#REF!,0)</f>
        <v>0</v>
      </c>
      <c r="P133" s="19">
        <f>IF(L133="PS",#REF!-K133,0)</f>
        <v>0</v>
      </c>
      <c r="Q133" s="19">
        <f>IF(L133="MP",#REF!,0)</f>
        <v>0</v>
      </c>
      <c r="R133" s="19">
        <f>IF(L133="MP",#REF!-K133,0)</f>
        <v>0</v>
      </c>
      <c r="S133" s="19">
        <f>IF(L133="OM",#REF!,0)</f>
        <v>0</v>
      </c>
      <c r="T133" s="12" t="s">
        <v>174</v>
      </c>
      <c r="AD133" s="19">
        <f>SUM(U134:U134)</f>
        <v>0</v>
      </c>
      <c r="AE133" s="19">
        <f>SUM(V134:V134)</f>
        <v>0</v>
      </c>
      <c r="AF133" s="19">
        <f>SUM(W134:W134)</f>
        <v>0</v>
      </c>
    </row>
    <row r="134" spans="1:27" ht="12.75">
      <c r="A134" s="74" t="s">
        <v>186</v>
      </c>
      <c r="B134" s="43" t="s">
        <v>235</v>
      </c>
      <c r="C134" s="43" t="s">
        <v>83</v>
      </c>
      <c r="D134" s="43" t="s">
        <v>84</v>
      </c>
      <c r="E134" s="43" t="s">
        <v>43</v>
      </c>
      <c r="F134" s="44">
        <v>68.4</v>
      </c>
      <c r="G134" s="111"/>
      <c r="H134" s="75">
        <f>ROUND(F134*G134,2)</f>
        <v>0</v>
      </c>
      <c r="I134" s="21" t="s">
        <v>35</v>
      </c>
      <c r="J134" s="20">
        <f>IF(I134="5",#REF!,0)</f>
        <v>0</v>
      </c>
      <c r="U134" s="20">
        <f>IF(Y134=0,H134,0)</f>
        <v>0</v>
      </c>
      <c r="V134" s="20">
        <f>IF(Y134=15,H134,0)</f>
        <v>0</v>
      </c>
      <c r="W134" s="20">
        <f>IF(Y134=21,H134,0)</f>
        <v>0</v>
      </c>
      <c r="Y134" s="20">
        <v>21</v>
      </c>
      <c r="Z134" s="20">
        <f>G134*0.169868173258004</f>
        <v>0</v>
      </c>
      <c r="AA134" s="20">
        <f>G134*(1-0.169868173258004)</f>
        <v>0</v>
      </c>
    </row>
    <row r="135" spans="1:8" ht="12.75">
      <c r="A135" s="76"/>
      <c r="B135" s="45"/>
      <c r="C135" s="46" t="s">
        <v>39</v>
      </c>
      <c r="D135" s="47" t="s">
        <v>187</v>
      </c>
      <c r="E135" s="48"/>
      <c r="F135" s="48"/>
      <c r="G135" s="48"/>
      <c r="H135" s="77"/>
    </row>
    <row r="136" spans="1:32" ht="12.75">
      <c r="A136" s="72"/>
      <c r="B136" s="16" t="s">
        <v>235</v>
      </c>
      <c r="C136" s="16" t="s">
        <v>91</v>
      </c>
      <c r="D136" s="17" t="s">
        <v>92</v>
      </c>
      <c r="E136" s="18"/>
      <c r="F136" s="18"/>
      <c r="G136" s="18"/>
      <c r="H136" s="73">
        <f>SUM(H137,H138,H139,H141)</f>
        <v>0</v>
      </c>
      <c r="K136" s="19" t="e">
        <f>IF(L136="PR",H136,SUM(J137:J141))</f>
        <v>#REF!</v>
      </c>
      <c r="L136" s="12" t="s">
        <v>34</v>
      </c>
      <c r="M136" s="19" t="e">
        <f>IF(L136="HS",#REF!,0)</f>
        <v>#REF!</v>
      </c>
      <c r="N136" s="19" t="e">
        <f>IF(L136="HS",#REF!-K136,0)</f>
        <v>#REF!</v>
      </c>
      <c r="O136" s="19">
        <f>IF(L136="PS",#REF!,0)</f>
        <v>0</v>
      </c>
      <c r="P136" s="19">
        <f>IF(L136="PS",#REF!-K136,0)</f>
        <v>0</v>
      </c>
      <c r="Q136" s="19">
        <f>IF(L136="MP",#REF!,0)</f>
        <v>0</v>
      </c>
      <c r="R136" s="19">
        <f>IF(L136="MP",#REF!-K136,0)</f>
        <v>0</v>
      </c>
      <c r="S136" s="19">
        <f>IF(L136="OM",#REF!,0)</f>
        <v>0</v>
      </c>
      <c r="T136" s="12" t="s">
        <v>174</v>
      </c>
      <c r="AD136" s="19">
        <f>SUM(U137:U141)</f>
        <v>0</v>
      </c>
      <c r="AE136" s="19">
        <f>SUM(V137:V141)</f>
        <v>0</v>
      </c>
      <c r="AF136" s="19">
        <f>SUM(W137:W141)</f>
        <v>0</v>
      </c>
    </row>
    <row r="137" spans="1:27" ht="12.75">
      <c r="A137" s="74" t="s">
        <v>188</v>
      </c>
      <c r="B137" s="43" t="s">
        <v>235</v>
      </c>
      <c r="C137" s="43" t="s">
        <v>93</v>
      </c>
      <c r="D137" s="43" t="s">
        <v>94</v>
      </c>
      <c r="E137" s="43" t="s">
        <v>38</v>
      </c>
      <c r="F137" s="44">
        <v>39</v>
      </c>
      <c r="G137" s="111"/>
      <c r="H137" s="75">
        <f>ROUND(F137*G137,2)</f>
        <v>0</v>
      </c>
      <c r="I137" s="21" t="s">
        <v>35</v>
      </c>
      <c r="J137" s="20">
        <f>IF(I137="5",#REF!,0)</f>
        <v>0</v>
      </c>
      <c r="U137" s="20">
        <f>IF(Y137=0,H137,0)</f>
        <v>0</v>
      </c>
      <c r="V137" s="20">
        <f>IF(Y137=15,H137,0)</f>
        <v>0</v>
      </c>
      <c r="W137" s="20">
        <f>IF(Y137=21,H137,0)</f>
        <v>0</v>
      </c>
      <c r="Y137" s="20">
        <v>21</v>
      </c>
      <c r="Z137" s="20">
        <f>G137*0.797621283255086</f>
        <v>0</v>
      </c>
      <c r="AA137" s="20">
        <f>G137*(1-0.797621283255086)</f>
        <v>0</v>
      </c>
    </row>
    <row r="138" spans="1:27" ht="12.75">
      <c r="A138" s="74" t="s">
        <v>189</v>
      </c>
      <c r="B138" s="43" t="s">
        <v>235</v>
      </c>
      <c r="C138" s="43" t="s">
        <v>96</v>
      </c>
      <c r="D138" s="43" t="s">
        <v>97</v>
      </c>
      <c r="E138" s="43" t="s">
        <v>38</v>
      </c>
      <c r="F138" s="44">
        <v>41</v>
      </c>
      <c r="G138" s="111"/>
      <c r="H138" s="75">
        <f>ROUND(F138*G138,2)</f>
        <v>0</v>
      </c>
      <c r="I138" s="21" t="s">
        <v>35</v>
      </c>
      <c r="J138" s="20">
        <f>IF(I138="5",#REF!,0)</f>
        <v>0</v>
      </c>
      <c r="U138" s="20">
        <f>IF(Y138=0,H138,0)</f>
        <v>0</v>
      </c>
      <c r="V138" s="20">
        <f>IF(Y138=15,H138,0)</f>
        <v>0</v>
      </c>
      <c r="W138" s="20">
        <f>IF(Y138=21,H138,0)</f>
        <v>0</v>
      </c>
      <c r="Y138" s="20">
        <v>21</v>
      </c>
      <c r="Z138" s="20">
        <f>G138*0.762146892655367</f>
        <v>0</v>
      </c>
      <c r="AA138" s="20">
        <f>G138*(1-0.762146892655367)</f>
        <v>0</v>
      </c>
    </row>
    <row r="139" spans="1:27" ht="12.75">
      <c r="A139" s="74" t="s">
        <v>190</v>
      </c>
      <c r="B139" s="43" t="s">
        <v>235</v>
      </c>
      <c r="C139" s="43" t="s">
        <v>102</v>
      </c>
      <c r="D139" s="43" t="s">
        <v>103</v>
      </c>
      <c r="E139" s="43" t="s">
        <v>55</v>
      </c>
      <c r="F139" s="44">
        <v>1.185</v>
      </c>
      <c r="G139" s="111"/>
      <c r="H139" s="75">
        <f>ROUND(F139*G139,2)</f>
        <v>0</v>
      </c>
      <c r="I139" s="21" t="s">
        <v>35</v>
      </c>
      <c r="J139" s="20">
        <f>IF(I139="5",#REF!,0)</f>
        <v>0</v>
      </c>
      <c r="U139" s="20">
        <f>IF(Y139=0,H139,0)</f>
        <v>0</v>
      </c>
      <c r="V139" s="20">
        <f>IF(Y139=15,H139,0)</f>
        <v>0</v>
      </c>
      <c r="W139" s="20">
        <f>IF(Y139=21,H139,0)</f>
        <v>0</v>
      </c>
      <c r="Y139" s="20">
        <v>21</v>
      </c>
      <c r="Z139" s="20">
        <f>G139*0.837204255319149</f>
        <v>0</v>
      </c>
      <c r="AA139" s="20">
        <f>G139*(1-0.837204255319149)</f>
        <v>0</v>
      </c>
    </row>
    <row r="140" spans="1:8" ht="12.75">
      <c r="A140" s="76"/>
      <c r="B140" s="45"/>
      <c r="C140" s="46" t="s">
        <v>39</v>
      </c>
      <c r="D140" s="47" t="s">
        <v>191</v>
      </c>
      <c r="E140" s="48"/>
      <c r="F140" s="48"/>
      <c r="G140" s="48"/>
      <c r="H140" s="77"/>
    </row>
    <row r="141" spans="1:27" ht="12.75">
      <c r="A141" s="74" t="s">
        <v>192</v>
      </c>
      <c r="B141" s="43" t="s">
        <v>235</v>
      </c>
      <c r="C141" s="43" t="s">
        <v>109</v>
      </c>
      <c r="D141" s="43" t="s">
        <v>110</v>
      </c>
      <c r="E141" s="43" t="s">
        <v>111</v>
      </c>
      <c r="F141" s="44">
        <v>37.2805</v>
      </c>
      <c r="G141" s="111"/>
      <c r="H141" s="75">
        <f>ROUND(F141*G141,2)</f>
        <v>0</v>
      </c>
      <c r="I141" s="21" t="s">
        <v>52</v>
      </c>
      <c r="J141" s="20" t="e">
        <f>IF(I141="5",#REF!,0)</f>
        <v>#REF!</v>
      </c>
      <c r="U141" s="20">
        <f>IF(Y141=0,H141,0)</f>
        <v>0</v>
      </c>
      <c r="V141" s="20">
        <f>IF(Y141=15,H141,0)</f>
        <v>0</v>
      </c>
      <c r="W141" s="20">
        <f>IF(Y141=21,H141,0)</f>
        <v>0</v>
      </c>
      <c r="Y141" s="20">
        <v>21</v>
      </c>
      <c r="Z141" s="20">
        <f>G141*0</f>
        <v>0</v>
      </c>
      <c r="AA141" s="20">
        <f>G141*(1-0)</f>
        <v>0</v>
      </c>
    </row>
    <row r="142" spans="1:32" ht="12.75">
      <c r="A142" s="72"/>
      <c r="B142" s="16" t="s">
        <v>235</v>
      </c>
      <c r="C142" s="16" t="s">
        <v>112</v>
      </c>
      <c r="D142" s="17" t="s">
        <v>113</v>
      </c>
      <c r="E142" s="18"/>
      <c r="F142" s="18"/>
      <c r="G142" s="18"/>
      <c r="H142" s="73">
        <f>SUM(H143)</f>
        <v>0</v>
      </c>
      <c r="K142" s="19">
        <f>IF(L142="PR",H142,SUM(J143:J143))</f>
        <v>0</v>
      </c>
      <c r="L142" s="12" t="s">
        <v>114</v>
      </c>
      <c r="M142" s="19">
        <f>IF(L142="HS",#REF!,0)</f>
        <v>0</v>
      </c>
      <c r="N142" s="19">
        <f>IF(L142="HS",#REF!-K142,0)</f>
        <v>0</v>
      </c>
      <c r="O142" s="19">
        <f>IF(L142="PS",#REF!,0)</f>
        <v>0</v>
      </c>
      <c r="P142" s="19">
        <f>IF(L142="PS",#REF!-K142,0)</f>
        <v>0</v>
      </c>
      <c r="Q142" s="19" t="e">
        <f>IF(L142="MP",#REF!,0)</f>
        <v>#REF!</v>
      </c>
      <c r="R142" s="19" t="e">
        <f>IF(L142="MP",#REF!-K142,0)</f>
        <v>#REF!</v>
      </c>
      <c r="S142" s="19">
        <f>IF(L142="OM",#REF!,0)</f>
        <v>0</v>
      </c>
      <c r="T142" s="12" t="s">
        <v>174</v>
      </c>
      <c r="AD142" s="19">
        <f>SUM(U143:U143)</f>
        <v>0</v>
      </c>
      <c r="AE142" s="19">
        <f>SUM(V143:V143)</f>
        <v>0</v>
      </c>
      <c r="AF142" s="19">
        <f>SUM(W143:W143)</f>
        <v>0</v>
      </c>
    </row>
    <row r="143" spans="1:27" ht="12.75">
      <c r="A143" s="74" t="s">
        <v>193</v>
      </c>
      <c r="B143" s="43" t="s">
        <v>235</v>
      </c>
      <c r="C143" s="43" t="s">
        <v>116</v>
      </c>
      <c r="D143" s="43" t="s">
        <v>117</v>
      </c>
      <c r="E143" s="43" t="s">
        <v>38</v>
      </c>
      <c r="F143" s="44">
        <v>39</v>
      </c>
      <c r="G143" s="111"/>
      <c r="H143" s="75">
        <f>ROUND(F143*G143,2)</f>
        <v>0</v>
      </c>
      <c r="I143" s="21" t="s">
        <v>40</v>
      </c>
      <c r="J143" s="20">
        <f>IF(I143="5",#REF!,0)</f>
        <v>0</v>
      </c>
      <c r="U143" s="20">
        <f>IF(Y143=0,H143,0)</f>
        <v>0</v>
      </c>
      <c r="V143" s="20">
        <f>IF(Y143=15,H143,0)</f>
        <v>0</v>
      </c>
      <c r="W143" s="20">
        <f>IF(Y143=21,H143,0)</f>
        <v>0</v>
      </c>
      <c r="Y143" s="20">
        <v>21</v>
      </c>
      <c r="Z143" s="20">
        <f>G143*0.296418973814137</f>
        <v>0</v>
      </c>
      <c r="AA143" s="20">
        <f>G143*(1-0.296418973814137)</f>
        <v>0</v>
      </c>
    </row>
    <row r="144" spans="1:32" ht="12.75">
      <c r="A144" s="72"/>
      <c r="B144" s="16" t="s">
        <v>235</v>
      </c>
      <c r="C144" s="16" t="s">
        <v>118</v>
      </c>
      <c r="D144" s="17" t="s">
        <v>119</v>
      </c>
      <c r="E144" s="18"/>
      <c r="F144" s="18"/>
      <c r="G144" s="18"/>
      <c r="H144" s="73">
        <f>SUM(H145)</f>
        <v>0</v>
      </c>
      <c r="K144" s="19">
        <f>IF(L144="PR",H144,SUM(J145:J145))</f>
        <v>0</v>
      </c>
      <c r="L144" s="12" t="s">
        <v>120</v>
      </c>
      <c r="M144" s="19">
        <f>IF(L144="HS",#REF!,0)</f>
        <v>0</v>
      </c>
      <c r="N144" s="19">
        <f>IF(L144="HS",#REF!-K144,0)</f>
        <v>0</v>
      </c>
      <c r="O144" s="19">
        <f>IF(L144="PS",#REF!,0)</f>
        <v>0</v>
      </c>
      <c r="P144" s="19">
        <f>IF(L144="PS",#REF!-K144,0)</f>
        <v>0</v>
      </c>
      <c r="Q144" s="19">
        <f>IF(L144="MP",#REF!,0)</f>
        <v>0</v>
      </c>
      <c r="R144" s="19">
        <f>IF(L144="MP",#REF!-K144,0)</f>
        <v>0</v>
      </c>
      <c r="S144" s="19">
        <f>IF(L144="OM",#REF!,0)</f>
        <v>0</v>
      </c>
      <c r="T144" s="12" t="s">
        <v>174</v>
      </c>
      <c r="AD144" s="19">
        <f>SUM(U145:U145)</f>
        <v>0</v>
      </c>
      <c r="AE144" s="19">
        <f>SUM(V145:V145)</f>
        <v>0</v>
      </c>
      <c r="AF144" s="19">
        <f>SUM(W145:W145)</f>
        <v>0</v>
      </c>
    </row>
    <row r="145" spans="1:27" ht="13.5" thickBot="1">
      <c r="A145" s="83" t="s">
        <v>194</v>
      </c>
      <c r="B145" s="84" t="s">
        <v>235</v>
      </c>
      <c r="C145" s="84" t="s">
        <v>122</v>
      </c>
      <c r="D145" s="84" t="s">
        <v>123</v>
      </c>
      <c r="E145" s="84" t="s">
        <v>111</v>
      </c>
      <c r="F145" s="85">
        <v>35.112</v>
      </c>
      <c r="G145" s="112"/>
      <c r="H145" s="86">
        <f>ROUND(F145*G145,2)</f>
        <v>0</v>
      </c>
      <c r="I145" s="21" t="s">
        <v>52</v>
      </c>
      <c r="J145" s="20" t="e">
        <f>IF(I145="5",#REF!,0)</f>
        <v>#REF!</v>
      </c>
      <c r="U145" s="20">
        <f>IF(Y145=0,H145,0)</f>
        <v>0</v>
      </c>
      <c r="V145" s="20">
        <f>IF(Y145=15,H145,0)</f>
        <v>0</v>
      </c>
      <c r="W145" s="20">
        <f>IF(Y145=21,H145,0)</f>
        <v>0</v>
      </c>
      <c r="Y145" s="20">
        <v>21</v>
      </c>
      <c r="Z145" s="20">
        <f>G145*0</f>
        <v>0</v>
      </c>
      <c r="AA145" s="20">
        <f>G145*(1-0)</f>
        <v>0</v>
      </c>
    </row>
    <row r="146" spans="1:27" ht="13.5" thickBot="1">
      <c r="A146" s="122"/>
      <c r="B146" s="122"/>
      <c r="C146" s="122"/>
      <c r="D146" s="122"/>
      <c r="E146" s="122"/>
      <c r="F146" s="122"/>
      <c r="G146" s="122"/>
      <c r="H146" s="122"/>
      <c r="I146" s="21"/>
      <c r="J146" s="20"/>
      <c r="U146" s="20"/>
      <c r="V146" s="20"/>
      <c r="W146" s="20"/>
      <c r="Y146" s="20"/>
      <c r="Z146" s="20"/>
      <c r="AA146" s="20"/>
    </row>
    <row r="147" spans="1:8" ht="12.75">
      <c r="A147" s="78"/>
      <c r="B147" s="79" t="s">
        <v>174</v>
      </c>
      <c r="C147" s="79"/>
      <c r="D147" s="80" t="s">
        <v>196</v>
      </c>
      <c r="E147" s="81"/>
      <c r="F147" s="81"/>
      <c r="G147" s="81"/>
      <c r="H147" s="82">
        <f>SUM(H148,H153,H155,H160,H163,H165,H168,H170,H178,H180)</f>
        <v>0</v>
      </c>
    </row>
    <row r="148" spans="1:32" ht="13.5" thickBot="1">
      <c r="A148" s="91"/>
      <c r="B148" s="92" t="s">
        <v>174</v>
      </c>
      <c r="C148" s="92" t="s">
        <v>32</v>
      </c>
      <c r="D148" s="93" t="s">
        <v>33</v>
      </c>
      <c r="E148" s="94"/>
      <c r="F148" s="94"/>
      <c r="G148" s="94"/>
      <c r="H148" s="95">
        <f>SUM(H149,H150,H152)</f>
        <v>0</v>
      </c>
      <c r="K148" s="19">
        <f>IF(L148="PR",H148,SUM(J149:J152))</f>
        <v>0</v>
      </c>
      <c r="L148" s="12" t="s">
        <v>34</v>
      </c>
      <c r="M148" s="19" t="e">
        <f>IF(L148="HS",#REF!,0)</f>
        <v>#REF!</v>
      </c>
      <c r="N148" s="19" t="e">
        <f>IF(L148="HS",#REF!-K148,0)</f>
        <v>#REF!</v>
      </c>
      <c r="O148" s="19">
        <f>IF(L148="PS",#REF!,0)</f>
        <v>0</v>
      </c>
      <c r="P148" s="19">
        <f>IF(L148="PS",#REF!-K148,0)</f>
        <v>0</v>
      </c>
      <c r="Q148" s="19">
        <f>IF(L148="MP",#REF!,0)</f>
        <v>0</v>
      </c>
      <c r="R148" s="19">
        <f>IF(L148="MP",#REF!-K148,0)</f>
        <v>0</v>
      </c>
      <c r="S148" s="19">
        <f>IF(L148="OM",#REF!,0)</f>
        <v>0</v>
      </c>
      <c r="T148" s="12" t="s">
        <v>195</v>
      </c>
      <c r="AD148" s="19">
        <f>SUM(U149:U152)</f>
        <v>0</v>
      </c>
      <c r="AE148" s="19">
        <f>SUM(V149:V152)</f>
        <v>0</v>
      </c>
      <c r="AF148" s="19">
        <f>SUM(W149:W152)</f>
        <v>0</v>
      </c>
    </row>
    <row r="149" spans="1:27" ht="12.75">
      <c r="A149" s="87" t="s">
        <v>197</v>
      </c>
      <c r="B149" s="88" t="s">
        <v>174</v>
      </c>
      <c r="C149" s="88" t="s">
        <v>36</v>
      </c>
      <c r="D149" s="88" t="s">
        <v>37</v>
      </c>
      <c r="E149" s="88" t="s">
        <v>38</v>
      </c>
      <c r="F149" s="89">
        <v>4</v>
      </c>
      <c r="G149" s="113"/>
      <c r="H149" s="90">
        <f>ROUND(F149*G149,2)</f>
        <v>0</v>
      </c>
      <c r="I149" s="21" t="s">
        <v>35</v>
      </c>
      <c r="J149" s="20">
        <f>IF(I149="5",#REF!,0)</f>
        <v>0</v>
      </c>
      <c r="U149" s="20">
        <f>IF(Y149=0,H149,0)</f>
        <v>0</v>
      </c>
      <c r="V149" s="20">
        <f>IF(Y149=15,H149,0)</f>
        <v>0</v>
      </c>
      <c r="W149" s="20">
        <f>IF(Y149=21,H149,0)</f>
        <v>0</v>
      </c>
      <c r="Y149" s="20">
        <v>21</v>
      </c>
      <c r="Z149" s="20">
        <f>G149*0</f>
        <v>0</v>
      </c>
      <c r="AA149" s="20">
        <f>G149*(1-0)</f>
        <v>0</v>
      </c>
    </row>
    <row r="150" spans="1:27" ht="12.75">
      <c r="A150" s="74" t="s">
        <v>198</v>
      </c>
      <c r="B150" s="43" t="s">
        <v>174</v>
      </c>
      <c r="C150" s="43" t="s">
        <v>41</v>
      </c>
      <c r="D150" s="43" t="s">
        <v>42</v>
      </c>
      <c r="E150" s="43" t="s">
        <v>43</v>
      </c>
      <c r="F150" s="44">
        <v>59.6</v>
      </c>
      <c r="G150" s="111"/>
      <c r="H150" s="75">
        <f>ROUND(F150*G150,2)</f>
        <v>0</v>
      </c>
      <c r="I150" s="21" t="s">
        <v>35</v>
      </c>
      <c r="J150" s="20">
        <f>IF(I150="5",#REF!,0)</f>
        <v>0</v>
      </c>
      <c r="U150" s="20">
        <f>IF(Y150=0,H150,0)</f>
        <v>0</v>
      </c>
      <c r="V150" s="20">
        <f>IF(Y150=15,H150,0)</f>
        <v>0</v>
      </c>
      <c r="W150" s="20">
        <f>IF(Y150=21,H150,0)</f>
        <v>0</v>
      </c>
      <c r="Y150" s="20">
        <v>21</v>
      </c>
      <c r="Z150" s="20">
        <f>G150*0</f>
        <v>0</v>
      </c>
      <c r="AA150" s="20">
        <f>G150*(1-0)</f>
        <v>0</v>
      </c>
    </row>
    <row r="151" spans="1:8" ht="12.75">
      <c r="A151" s="76"/>
      <c r="B151" s="45"/>
      <c r="C151" s="46" t="s">
        <v>39</v>
      </c>
      <c r="D151" s="47" t="s">
        <v>199</v>
      </c>
      <c r="E151" s="48"/>
      <c r="F151" s="48"/>
      <c r="G151" s="48"/>
      <c r="H151" s="77"/>
    </row>
    <row r="152" spans="1:27" ht="12.75">
      <c r="A152" s="74" t="s">
        <v>200</v>
      </c>
      <c r="B152" s="43" t="s">
        <v>174</v>
      </c>
      <c r="C152" s="43" t="s">
        <v>48</v>
      </c>
      <c r="D152" s="43" t="s">
        <v>49</v>
      </c>
      <c r="E152" s="43" t="s">
        <v>38</v>
      </c>
      <c r="F152" s="44">
        <v>47</v>
      </c>
      <c r="G152" s="111"/>
      <c r="H152" s="75">
        <f>ROUND(F152*G152,2)</f>
        <v>0</v>
      </c>
      <c r="I152" s="21" t="s">
        <v>35</v>
      </c>
      <c r="J152" s="20">
        <f>IF(I152="5",#REF!,0)</f>
        <v>0</v>
      </c>
      <c r="U152" s="20">
        <f>IF(Y152=0,H152,0)</f>
        <v>0</v>
      </c>
      <c r="V152" s="20">
        <f>IF(Y152=15,H152,0)</f>
        <v>0</v>
      </c>
      <c r="W152" s="20">
        <f>IF(Y152=21,H152,0)</f>
        <v>0</v>
      </c>
      <c r="Y152" s="20">
        <v>21</v>
      </c>
      <c r="Z152" s="20">
        <f>G152*0</f>
        <v>0</v>
      </c>
      <c r="AA152" s="20">
        <f>G152*(1-0)</f>
        <v>0</v>
      </c>
    </row>
    <row r="153" spans="1:32" ht="12.75">
      <c r="A153" s="72"/>
      <c r="B153" s="16" t="s">
        <v>174</v>
      </c>
      <c r="C153" s="16" t="s">
        <v>50</v>
      </c>
      <c r="D153" s="17" t="s">
        <v>51</v>
      </c>
      <c r="E153" s="18"/>
      <c r="F153" s="18"/>
      <c r="G153" s="18"/>
      <c r="H153" s="73">
        <f>SUM(H154)</f>
        <v>0</v>
      </c>
      <c r="K153" s="19">
        <f>IF(L153="PR",H153,SUM(J154:J154))</f>
        <v>0</v>
      </c>
      <c r="L153" s="12" t="s">
        <v>34</v>
      </c>
      <c r="M153" s="19" t="e">
        <f>IF(L153="HS",#REF!,0)</f>
        <v>#REF!</v>
      </c>
      <c r="N153" s="19" t="e">
        <f>IF(L153="HS",#REF!-K153,0)</f>
        <v>#REF!</v>
      </c>
      <c r="O153" s="19">
        <f>IF(L153="PS",#REF!,0)</f>
        <v>0</v>
      </c>
      <c r="P153" s="19">
        <f>IF(L153="PS",#REF!-K153,0)</f>
        <v>0</v>
      </c>
      <c r="Q153" s="19">
        <f>IF(L153="MP",#REF!,0)</f>
        <v>0</v>
      </c>
      <c r="R153" s="19">
        <f>IF(L153="MP",#REF!-K153,0)</f>
        <v>0</v>
      </c>
      <c r="S153" s="19">
        <f>IF(L153="OM",#REF!,0)</f>
        <v>0</v>
      </c>
      <c r="T153" s="12" t="s">
        <v>195</v>
      </c>
      <c r="AD153" s="19">
        <f>SUM(U154:U154)</f>
        <v>0</v>
      </c>
      <c r="AE153" s="19">
        <f>SUM(V154:V154)</f>
        <v>0</v>
      </c>
      <c r="AF153" s="19">
        <f>SUM(W154:W154)</f>
        <v>0</v>
      </c>
    </row>
    <row r="154" spans="1:27" ht="12.75">
      <c r="A154" s="74" t="s">
        <v>201</v>
      </c>
      <c r="B154" s="43" t="s">
        <v>174</v>
      </c>
      <c r="C154" s="43" t="s">
        <v>53</v>
      </c>
      <c r="D154" s="43" t="s">
        <v>54</v>
      </c>
      <c r="E154" s="43" t="s">
        <v>55</v>
      </c>
      <c r="F154" s="44">
        <v>0.8</v>
      </c>
      <c r="G154" s="111"/>
      <c r="H154" s="75">
        <f>ROUND(F154*G154,2)</f>
        <v>0</v>
      </c>
      <c r="I154" s="21" t="s">
        <v>44</v>
      </c>
      <c r="J154" s="20">
        <f>IF(I154="5",#REF!,0)</f>
        <v>0</v>
      </c>
      <c r="U154" s="20">
        <f>IF(Y154=0,H154,0)</f>
        <v>0</v>
      </c>
      <c r="V154" s="20">
        <f>IF(Y154=15,H154,0)</f>
        <v>0</v>
      </c>
      <c r="W154" s="20">
        <f>IF(Y154=21,H154,0)</f>
        <v>0</v>
      </c>
      <c r="Y154" s="20">
        <v>21</v>
      </c>
      <c r="Z154" s="20">
        <f>G154*0</f>
        <v>0</v>
      </c>
      <c r="AA154" s="20">
        <f>G154*(1-0)</f>
        <v>0</v>
      </c>
    </row>
    <row r="155" spans="1:32" ht="12.75">
      <c r="A155" s="72"/>
      <c r="B155" s="16" t="s">
        <v>174</v>
      </c>
      <c r="C155" s="16" t="s">
        <v>56</v>
      </c>
      <c r="D155" s="17" t="s">
        <v>57</v>
      </c>
      <c r="E155" s="18"/>
      <c r="F155" s="18"/>
      <c r="G155" s="18"/>
      <c r="H155" s="73">
        <f>SUM(H156,H158)</f>
        <v>0</v>
      </c>
      <c r="K155" s="19">
        <f>IF(L155="PR",H155,SUM(J156:J158))</f>
        <v>0</v>
      </c>
      <c r="L155" s="12" t="s">
        <v>34</v>
      </c>
      <c r="M155" s="19" t="e">
        <f>IF(L155="HS",#REF!,0)</f>
        <v>#REF!</v>
      </c>
      <c r="N155" s="19" t="e">
        <f>IF(L155="HS",#REF!-K155,0)</f>
        <v>#REF!</v>
      </c>
      <c r="O155" s="19">
        <f>IF(L155="PS",#REF!,0)</f>
        <v>0</v>
      </c>
      <c r="P155" s="19">
        <f>IF(L155="PS",#REF!-K155,0)</f>
        <v>0</v>
      </c>
      <c r="Q155" s="19">
        <f>IF(L155="MP",#REF!,0)</f>
        <v>0</v>
      </c>
      <c r="R155" s="19">
        <f>IF(L155="MP",#REF!-K155,0)</f>
        <v>0</v>
      </c>
      <c r="S155" s="19">
        <f>IF(L155="OM",#REF!,0)</f>
        <v>0</v>
      </c>
      <c r="T155" s="12" t="s">
        <v>195</v>
      </c>
      <c r="AD155" s="19">
        <f>SUM(U156:U158)</f>
        <v>0</v>
      </c>
      <c r="AE155" s="19">
        <f>SUM(V156:V158)</f>
        <v>0</v>
      </c>
      <c r="AF155" s="19">
        <f>SUM(W156:W158)</f>
        <v>0</v>
      </c>
    </row>
    <row r="156" spans="1:27" ht="12.75">
      <c r="A156" s="74" t="s">
        <v>202</v>
      </c>
      <c r="B156" s="43" t="s">
        <v>174</v>
      </c>
      <c r="C156" s="43" t="s">
        <v>63</v>
      </c>
      <c r="D156" s="43" t="s">
        <v>64</v>
      </c>
      <c r="E156" s="43" t="s">
        <v>55</v>
      </c>
      <c r="F156" s="44">
        <v>12</v>
      </c>
      <c r="G156" s="111"/>
      <c r="H156" s="75">
        <f>ROUND(F156*G156,2)</f>
        <v>0</v>
      </c>
      <c r="I156" s="21" t="s">
        <v>35</v>
      </c>
      <c r="J156" s="20">
        <f>IF(I156="5",#REF!,0)</f>
        <v>0</v>
      </c>
      <c r="U156" s="20">
        <f>IF(Y156=0,H156,0)</f>
        <v>0</v>
      </c>
      <c r="V156" s="20">
        <f>IF(Y156=15,H156,0)</f>
        <v>0</v>
      </c>
      <c r="W156" s="20">
        <f>IF(Y156=21,H156,0)</f>
        <v>0</v>
      </c>
      <c r="Y156" s="20">
        <v>21</v>
      </c>
      <c r="Z156" s="20">
        <f>G156*0</f>
        <v>0</v>
      </c>
      <c r="AA156" s="20">
        <f>G156*(1-0)</f>
        <v>0</v>
      </c>
    </row>
    <row r="157" spans="1:8" ht="12.75">
      <c r="A157" s="76"/>
      <c r="B157" s="45"/>
      <c r="C157" s="46" t="s">
        <v>39</v>
      </c>
      <c r="D157" s="47" t="s">
        <v>203</v>
      </c>
      <c r="E157" s="48"/>
      <c r="F157" s="48"/>
      <c r="G157" s="48"/>
      <c r="H157" s="77"/>
    </row>
    <row r="158" spans="1:27" ht="12.75">
      <c r="A158" s="74" t="s">
        <v>204</v>
      </c>
      <c r="B158" s="43" t="s">
        <v>174</v>
      </c>
      <c r="C158" s="43" t="s">
        <v>59</v>
      </c>
      <c r="D158" s="43" t="s">
        <v>60</v>
      </c>
      <c r="E158" s="43" t="s">
        <v>61</v>
      </c>
      <c r="F158" s="44">
        <v>26.4</v>
      </c>
      <c r="G158" s="111"/>
      <c r="H158" s="75">
        <f>ROUND(F158*G158,2)</f>
        <v>0</v>
      </c>
      <c r="I158" s="21" t="s">
        <v>35</v>
      </c>
      <c r="J158" s="20">
        <f>IF(I158="5",#REF!,0)</f>
        <v>0</v>
      </c>
      <c r="U158" s="20">
        <f>IF(Y158=0,H158,0)</f>
        <v>0</v>
      </c>
      <c r="V158" s="20">
        <f>IF(Y158=15,H158,0)</f>
        <v>0</v>
      </c>
      <c r="W158" s="20">
        <f>IF(Y158=21,H158,0)</f>
        <v>0</v>
      </c>
      <c r="Y158" s="20">
        <v>21</v>
      </c>
      <c r="Z158" s="20">
        <f>G158*0</f>
        <v>0</v>
      </c>
      <c r="AA158" s="20">
        <f>G158*(1-0)</f>
        <v>0</v>
      </c>
    </row>
    <row r="159" spans="1:8" ht="12.75">
      <c r="A159" s="76"/>
      <c r="B159" s="45"/>
      <c r="C159" s="46" t="s">
        <v>39</v>
      </c>
      <c r="D159" s="47" t="s">
        <v>179</v>
      </c>
      <c r="E159" s="48"/>
      <c r="F159" s="48"/>
      <c r="G159" s="48"/>
      <c r="H159" s="77"/>
    </row>
    <row r="160" spans="1:32" ht="12.75">
      <c r="A160" s="72"/>
      <c r="B160" s="16" t="s">
        <v>174</v>
      </c>
      <c r="C160" s="16" t="s">
        <v>65</v>
      </c>
      <c r="D160" s="17" t="s">
        <v>66</v>
      </c>
      <c r="E160" s="18"/>
      <c r="F160" s="18"/>
      <c r="G160" s="18"/>
      <c r="H160" s="73">
        <f>SUM(H161)</f>
        <v>0</v>
      </c>
      <c r="K160" s="19">
        <f>IF(L160="PR",H160,SUM(J161:J161))</f>
        <v>0</v>
      </c>
      <c r="L160" s="12" t="s">
        <v>34</v>
      </c>
      <c r="M160" s="19" t="e">
        <f>IF(L160="HS",#REF!,0)</f>
        <v>#REF!</v>
      </c>
      <c r="N160" s="19" t="e">
        <f>IF(L160="HS",#REF!-K160,0)</f>
        <v>#REF!</v>
      </c>
      <c r="O160" s="19">
        <f>IF(L160="PS",#REF!,0)</f>
        <v>0</v>
      </c>
      <c r="P160" s="19">
        <f>IF(L160="PS",#REF!-K160,0)</f>
        <v>0</v>
      </c>
      <c r="Q160" s="19">
        <f>IF(L160="MP",#REF!,0)</f>
        <v>0</v>
      </c>
      <c r="R160" s="19">
        <f>IF(L160="MP",#REF!-K160,0)</f>
        <v>0</v>
      </c>
      <c r="S160" s="19">
        <f>IF(L160="OM",#REF!,0)</f>
        <v>0</v>
      </c>
      <c r="T160" s="12" t="s">
        <v>195</v>
      </c>
      <c r="AD160" s="19">
        <f>SUM(U161:U161)</f>
        <v>0</v>
      </c>
      <c r="AE160" s="19">
        <f>SUM(V161:V161)</f>
        <v>0</v>
      </c>
      <c r="AF160" s="19">
        <f>SUM(W161:W161)</f>
        <v>0</v>
      </c>
    </row>
    <row r="161" spans="1:27" ht="12.75">
      <c r="A161" s="74" t="s">
        <v>205</v>
      </c>
      <c r="B161" s="43" t="s">
        <v>174</v>
      </c>
      <c r="C161" s="43" t="s">
        <v>68</v>
      </c>
      <c r="D161" s="43" t="s">
        <v>69</v>
      </c>
      <c r="E161" s="43" t="s">
        <v>43</v>
      </c>
      <c r="F161" s="44">
        <v>20.4</v>
      </c>
      <c r="G161" s="111"/>
      <c r="H161" s="75">
        <f>ROUND(F161*G161,2)</f>
        <v>0</v>
      </c>
      <c r="I161" s="21" t="s">
        <v>35</v>
      </c>
      <c r="J161" s="20">
        <f>IF(I161="5",#REF!,0)</f>
        <v>0</v>
      </c>
      <c r="U161" s="20">
        <f>IF(Y161=0,H161,0)</f>
        <v>0</v>
      </c>
      <c r="V161" s="20">
        <f>IF(Y161=15,H161,0)</f>
        <v>0</v>
      </c>
      <c r="W161" s="20">
        <f>IF(Y161=21,H161,0)</f>
        <v>0</v>
      </c>
      <c r="Y161" s="20">
        <v>21</v>
      </c>
      <c r="Z161" s="20">
        <f>G161*0.510204081632653</f>
        <v>0</v>
      </c>
      <c r="AA161" s="20">
        <f>G161*(1-0.510204081632653)</f>
        <v>0</v>
      </c>
    </row>
    <row r="162" spans="1:8" ht="12.75">
      <c r="A162" s="76"/>
      <c r="B162" s="45"/>
      <c r="C162" s="46" t="s">
        <v>39</v>
      </c>
      <c r="D162" s="47" t="s">
        <v>206</v>
      </c>
      <c r="E162" s="48"/>
      <c r="F162" s="48"/>
      <c r="G162" s="48"/>
      <c r="H162" s="77"/>
    </row>
    <row r="163" spans="1:32" ht="12.75">
      <c r="A163" s="72"/>
      <c r="B163" s="16" t="s">
        <v>174</v>
      </c>
      <c r="C163" s="16" t="s">
        <v>70</v>
      </c>
      <c r="D163" s="17" t="s">
        <v>71</v>
      </c>
      <c r="E163" s="18"/>
      <c r="F163" s="18"/>
      <c r="G163" s="18"/>
      <c r="H163" s="73">
        <f>SUM(H164)</f>
        <v>0</v>
      </c>
      <c r="K163" s="19">
        <f>IF(L163="PR",H163,SUM(J164:J164))</f>
        <v>0</v>
      </c>
      <c r="L163" s="12" t="s">
        <v>34</v>
      </c>
      <c r="M163" s="19" t="e">
        <f>IF(L163="HS",#REF!,0)</f>
        <v>#REF!</v>
      </c>
      <c r="N163" s="19" t="e">
        <f>IF(L163="HS",#REF!-K163,0)</f>
        <v>#REF!</v>
      </c>
      <c r="O163" s="19">
        <f>IF(L163="PS",#REF!,0)</f>
        <v>0</v>
      </c>
      <c r="P163" s="19">
        <f>IF(L163="PS",#REF!-K163,0)</f>
        <v>0</v>
      </c>
      <c r="Q163" s="19">
        <f>IF(L163="MP",#REF!,0)</f>
        <v>0</v>
      </c>
      <c r="R163" s="19">
        <f>IF(L163="MP",#REF!-K163,0)</f>
        <v>0</v>
      </c>
      <c r="S163" s="19">
        <f>IF(L163="OM",#REF!,0)</f>
        <v>0</v>
      </c>
      <c r="T163" s="12" t="s">
        <v>195</v>
      </c>
      <c r="AD163" s="19">
        <f>SUM(U164:U164)</f>
        <v>0</v>
      </c>
      <c r="AE163" s="19">
        <f>SUM(V164:V164)</f>
        <v>0</v>
      </c>
      <c r="AF163" s="19">
        <f>SUM(W164:W164)</f>
        <v>0</v>
      </c>
    </row>
    <row r="164" spans="1:27" ht="12.75">
      <c r="A164" s="74" t="s">
        <v>207</v>
      </c>
      <c r="B164" s="43" t="s">
        <v>174</v>
      </c>
      <c r="C164" s="43" t="s">
        <v>73</v>
      </c>
      <c r="D164" s="43" t="s">
        <v>74</v>
      </c>
      <c r="E164" s="43" t="s">
        <v>43</v>
      </c>
      <c r="F164" s="44">
        <v>59.6</v>
      </c>
      <c r="G164" s="111"/>
      <c r="H164" s="75">
        <f>ROUND(F164*G164,2)</f>
        <v>0</v>
      </c>
      <c r="I164" s="21" t="s">
        <v>35</v>
      </c>
      <c r="J164" s="20">
        <f>IF(I164="5",#REF!,0)</f>
        <v>0</v>
      </c>
      <c r="U164" s="20">
        <f>IF(Y164=0,H164,0)</f>
        <v>0</v>
      </c>
      <c r="V164" s="20">
        <f>IF(Y164=15,H164,0)</f>
        <v>0</v>
      </c>
      <c r="W164" s="20">
        <f>IF(Y164=21,H164,0)</f>
        <v>0</v>
      </c>
      <c r="Y164" s="20">
        <v>21</v>
      </c>
      <c r="Z164" s="20">
        <f>G164*0.821681415929204</f>
        <v>0</v>
      </c>
      <c r="AA164" s="20">
        <f>G164*(1-0.821681415929204)</f>
        <v>0</v>
      </c>
    </row>
    <row r="165" spans="1:32" ht="12.75">
      <c r="A165" s="72"/>
      <c r="B165" s="16" t="s">
        <v>174</v>
      </c>
      <c r="C165" s="16" t="s">
        <v>75</v>
      </c>
      <c r="D165" s="17" t="s">
        <v>76</v>
      </c>
      <c r="E165" s="18"/>
      <c r="F165" s="18"/>
      <c r="G165" s="18"/>
      <c r="H165" s="73">
        <f>SUM(H166)</f>
        <v>0</v>
      </c>
      <c r="K165" s="19">
        <f>IF(L165="PR",H165,SUM(J166:J166))</f>
        <v>0</v>
      </c>
      <c r="L165" s="12" t="s">
        <v>34</v>
      </c>
      <c r="M165" s="19" t="e">
        <f>IF(L165="HS",#REF!,0)</f>
        <v>#REF!</v>
      </c>
      <c r="N165" s="19" t="e">
        <f>IF(L165="HS",#REF!-K165,0)</f>
        <v>#REF!</v>
      </c>
      <c r="O165" s="19">
        <f>IF(L165="PS",#REF!,0)</f>
        <v>0</v>
      </c>
      <c r="P165" s="19">
        <f>IF(L165="PS",#REF!-K165,0)</f>
        <v>0</v>
      </c>
      <c r="Q165" s="19">
        <f>IF(L165="MP",#REF!,0)</f>
        <v>0</v>
      </c>
      <c r="R165" s="19">
        <f>IF(L165="MP",#REF!-K165,0)</f>
        <v>0</v>
      </c>
      <c r="S165" s="19">
        <f>IF(L165="OM",#REF!,0)</f>
        <v>0</v>
      </c>
      <c r="T165" s="12" t="s">
        <v>195</v>
      </c>
      <c r="AD165" s="19">
        <f>SUM(U166:U166)</f>
        <v>0</v>
      </c>
      <c r="AE165" s="19">
        <f>SUM(V166:V166)</f>
        <v>0</v>
      </c>
      <c r="AF165" s="19">
        <f>SUM(W166:W166)</f>
        <v>0</v>
      </c>
    </row>
    <row r="166" spans="1:27" ht="12.75">
      <c r="A166" s="74" t="s">
        <v>208</v>
      </c>
      <c r="B166" s="43" t="s">
        <v>174</v>
      </c>
      <c r="C166" s="43" t="s">
        <v>78</v>
      </c>
      <c r="D166" s="43" t="s">
        <v>79</v>
      </c>
      <c r="E166" s="43" t="s">
        <v>43</v>
      </c>
      <c r="F166" s="44">
        <v>0.58</v>
      </c>
      <c r="G166" s="111"/>
      <c r="H166" s="75">
        <f>ROUND(F166*G166,2)</f>
        <v>0</v>
      </c>
      <c r="I166" s="21" t="s">
        <v>35</v>
      </c>
      <c r="J166" s="20">
        <f>IF(I166="5",#REF!,0)</f>
        <v>0</v>
      </c>
      <c r="U166" s="20">
        <f>IF(Y166=0,H166,0)</f>
        <v>0</v>
      </c>
      <c r="V166" s="20">
        <f>IF(Y166=15,H166,0)</f>
        <v>0</v>
      </c>
      <c r="W166" s="20">
        <f>IF(Y166=21,H166,0)</f>
        <v>0</v>
      </c>
      <c r="Y166" s="20">
        <v>21</v>
      </c>
      <c r="Z166" s="20">
        <f>G166*0.782485714285714</f>
        <v>0</v>
      </c>
      <c r="AA166" s="20">
        <f>G166*(1-0.782485714285714)</f>
        <v>0</v>
      </c>
    </row>
    <row r="167" spans="1:8" ht="12.75">
      <c r="A167" s="76"/>
      <c r="B167" s="45"/>
      <c r="C167" s="46" t="s">
        <v>39</v>
      </c>
      <c r="D167" s="47" t="s">
        <v>209</v>
      </c>
      <c r="E167" s="48"/>
      <c r="F167" s="48"/>
      <c r="G167" s="48"/>
      <c r="H167" s="77"/>
    </row>
    <row r="168" spans="1:32" ht="12.75">
      <c r="A168" s="72"/>
      <c r="B168" s="16" t="s">
        <v>174</v>
      </c>
      <c r="C168" s="16" t="s">
        <v>81</v>
      </c>
      <c r="D168" s="17" t="s">
        <v>82</v>
      </c>
      <c r="E168" s="18"/>
      <c r="F168" s="18"/>
      <c r="G168" s="18"/>
      <c r="H168" s="73">
        <f>SUM(H169)</f>
        <v>0</v>
      </c>
      <c r="K168" s="19">
        <f>IF(L168="PR",H168,SUM(J169:J169))</f>
        <v>0</v>
      </c>
      <c r="L168" s="12" t="s">
        <v>34</v>
      </c>
      <c r="M168" s="19" t="e">
        <f>IF(L168="HS",#REF!,0)</f>
        <v>#REF!</v>
      </c>
      <c r="N168" s="19" t="e">
        <f>IF(L168="HS",#REF!-K168,0)</f>
        <v>#REF!</v>
      </c>
      <c r="O168" s="19">
        <f>IF(L168="PS",#REF!,0)</f>
        <v>0</v>
      </c>
      <c r="P168" s="19">
        <f>IF(L168="PS",#REF!-K168,0)</f>
        <v>0</v>
      </c>
      <c r="Q168" s="19">
        <f>IF(L168="MP",#REF!,0)</f>
        <v>0</v>
      </c>
      <c r="R168" s="19">
        <f>IF(L168="MP",#REF!-K168,0)</f>
        <v>0</v>
      </c>
      <c r="S168" s="19">
        <f>IF(L168="OM",#REF!,0)</f>
        <v>0</v>
      </c>
      <c r="T168" s="12" t="s">
        <v>195</v>
      </c>
      <c r="AD168" s="19">
        <f>SUM(U169:U169)</f>
        <v>0</v>
      </c>
      <c r="AE168" s="19">
        <f>SUM(V169:V169)</f>
        <v>0</v>
      </c>
      <c r="AF168" s="19">
        <f>SUM(W169:W169)</f>
        <v>0</v>
      </c>
    </row>
    <row r="169" spans="1:27" ht="12.75">
      <c r="A169" s="74" t="s">
        <v>210</v>
      </c>
      <c r="B169" s="43" t="s">
        <v>174</v>
      </c>
      <c r="C169" s="43" t="s">
        <v>83</v>
      </c>
      <c r="D169" s="43" t="s">
        <v>84</v>
      </c>
      <c r="E169" s="43" t="s">
        <v>43</v>
      </c>
      <c r="F169" s="44">
        <v>59.6</v>
      </c>
      <c r="G169" s="111"/>
      <c r="H169" s="75">
        <f>ROUND(F169*G169,2)</f>
        <v>0</v>
      </c>
      <c r="I169" s="21" t="s">
        <v>35</v>
      </c>
      <c r="J169" s="20">
        <f>IF(I169="5",#REF!,0)</f>
        <v>0</v>
      </c>
      <c r="U169" s="20">
        <f>IF(Y169=0,H169,0)</f>
        <v>0</v>
      </c>
      <c r="V169" s="20">
        <f>IF(Y169=15,H169,0)</f>
        <v>0</v>
      </c>
      <c r="W169" s="20">
        <f>IF(Y169=21,H169,0)</f>
        <v>0</v>
      </c>
      <c r="Y169" s="20">
        <v>21</v>
      </c>
      <c r="Z169" s="20">
        <f>G169*0.169868173258004</f>
        <v>0</v>
      </c>
      <c r="AA169" s="20">
        <f>G169*(1-0.169868173258004)</f>
        <v>0</v>
      </c>
    </row>
    <row r="170" spans="1:32" ht="12.75">
      <c r="A170" s="72"/>
      <c r="B170" s="16" t="s">
        <v>174</v>
      </c>
      <c r="C170" s="16" t="s">
        <v>91</v>
      </c>
      <c r="D170" s="17" t="s">
        <v>92</v>
      </c>
      <c r="E170" s="18"/>
      <c r="F170" s="18"/>
      <c r="G170" s="18"/>
      <c r="H170" s="73">
        <f>SUM(H171,H172,H173,H175,H176)</f>
        <v>0</v>
      </c>
      <c r="K170" s="19" t="e">
        <f>IF(L170="PR",H170,SUM(J171:J176))</f>
        <v>#REF!</v>
      </c>
      <c r="L170" s="12" t="s">
        <v>34</v>
      </c>
      <c r="M170" s="19" t="e">
        <f>IF(L170="HS",#REF!,0)</f>
        <v>#REF!</v>
      </c>
      <c r="N170" s="19" t="e">
        <f>IF(L170="HS",#REF!-K170,0)</f>
        <v>#REF!</v>
      </c>
      <c r="O170" s="19">
        <f>IF(L170="PS",#REF!,0)</f>
        <v>0</v>
      </c>
      <c r="P170" s="19">
        <f>IF(L170="PS",#REF!-K170,0)</f>
        <v>0</v>
      </c>
      <c r="Q170" s="19">
        <f>IF(L170="MP",#REF!,0)</f>
        <v>0</v>
      </c>
      <c r="R170" s="19">
        <f>IF(L170="MP",#REF!-K170,0)</f>
        <v>0</v>
      </c>
      <c r="S170" s="19">
        <f>IF(L170="OM",#REF!,0)</f>
        <v>0</v>
      </c>
      <c r="T170" s="12" t="s">
        <v>195</v>
      </c>
      <c r="AD170" s="19">
        <f>SUM(U171:U176)</f>
        <v>0</v>
      </c>
      <c r="AE170" s="19">
        <f>SUM(V171:V176)</f>
        <v>0</v>
      </c>
      <c r="AF170" s="19">
        <f>SUM(W171:W176)</f>
        <v>0</v>
      </c>
    </row>
    <row r="171" spans="1:27" ht="12.75">
      <c r="A171" s="74" t="s">
        <v>211</v>
      </c>
      <c r="B171" s="43" t="s">
        <v>174</v>
      </c>
      <c r="C171" s="43" t="s">
        <v>93</v>
      </c>
      <c r="D171" s="43" t="s">
        <v>94</v>
      </c>
      <c r="E171" s="43" t="s">
        <v>38</v>
      </c>
      <c r="F171" s="44">
        <v>4</v>
      </c>
      <c r="G171" s="111"/>
      <c r="H171" s="75">
        <f>ROUND(F171*G171,2)</f>
        <v>0</v>
      </c>
      <c r="I171" s="21" t="s">
        <v>35</v>
      </c>
      <c r="J171" s="20">
        <f>IF(I171="5",#REF!,0)</f>
        <v>0</v>
      </c>
      <c r="U171" s="20">
        <f>IF(Y171=0,H171,0)</f>
        <v>0</v>
      </c>
      <c r="V171" s="20">
        <f>IF(Y171=15,H171,0)</f>
        <v>0</v>
      </c>
      <c r="W171" s="20">
        <f>IF(Y171=21,H171,0)</f>
        <v>0</v>
      </c>
      <c r="Y171" s="20">
        <v>21</v>
      </c>
      <c r="Z171" s="20">
        <f>G171*0.797621283255086</f>
        <v>0</v>
      </c>
      <c r="AA171" s="20">
        <f>G171*(1-0.797621283255086)</f>
        <v>0</v>
      </c>
    </row>
    <row r="172" spans="1:27" ht="12.75">
      <c r="A172" s="74" t="s">
        <v>212</v>
      </c>
      <c r="B172" s="43" t="s">
        <v>174</v>
      </c>
      <c r="C172" s="43" t="s">
        <v>96</v>
      </c>
      <c r="D172" s="43" t="s">
        <v>97</v>
      </c>
      <c r="E172" s="43" t="s">
        <v>38</v>
      </c>
      <c r="F172" s="44">
        <v>47</v>
      </c>
      <c r="G172" s="111"/>
      <c r="H172" s="75">
        <f>ROUND(F172*G172,2)</f>
        <v>0</v>
      </c>
      <c r="I172" s="21" t="s">
        <v>35</v>
      </c>
      <c r="J172" s="20">
        <f>IF(I172="5",#REF!,0)</f>
        <v>0</v>
      </c>
      <c r="U172" s="20">
        <f>IF(Y172=0,H172,0)</f>
        <v>0</v>
      </c>
      <c r="V172" s="20">
        <f>IF(Y172=15,H172,0)</f>
        <v>0</v>
      </c>
      <c r="W172" s="20">
        <f>IF(Y172=21,H172,0)</f>
        <v>0</v>
      </c>
      <c r="Y172" s="20">
        <v>21</v>
      </c>
      <c r="Z172" s="20">
        <f>G172*0.762146892655367</f>
        <v>0</v>
      </c>
      <c r="AA172" s="20">
        <f>G172*(1-0.762146892655367)</f>
        <v>0</v>
      </c>
    </row>
    <row r="173" spans="1:27" ht="12.75">
      <c r="A173" s="74" t="s">
        <v>213</v>
      </c>
      <c r="B173" s="43" t="s">
        <v>174</v>
      </c>
      <c r="C173" s="43" t="s">
        <v>102</v>
      </c>
      <c r="D173" s="43" t="s">
        <v>103</v>
      </c>
      <c r="E173" s="43" t="s">
        <v>55</v>
      </c>
      <c r="F173" s="44">
        <v>0.76</v>
      </c>
      <c r="G173" s="111"/>
      <c r="H173" s="75">
        <f>ROUND(F173*G173,2)</f>
        <v>0</v>
      </c>
      <c r="I173" s="21" t="s">
        <v>35</v>
      </c>
      <c r="J173" s="20">
        <f>IF(I173="5",#REF!,0)</f>
        <v>0</v>
      </c>
      <c r="U173" s="20">
        <f>IF(Y173=0,H173,0)</f>
        <v>0</v>
      </c>
      <c r="V173" s="20">
        <f>IF(Y173=15,H173,0)</f>
        <v>0</v>
      </c>
      <c r="W173" s="20">
        <f>IF(Y173=21,H173,0)</f>
        <v>0</v>
      </c>
      <c r="Y173" s="20">
        <v>21</v>
      </c>
      <c r="Z173" s="20">
        <f>G173*0.837204255319149</f>
        <v>0</v>
      </c>
      <c r="AA173" s="20">
        <f>G173*(1-0.837204255319149)</f>
        <v>0</v>
      </c>
    </row>
    <row r="174" spans="1:8" ht="12.75">
      <c r="A174" s="76"/>
      <c r="B174" s="45"/>
      <c r="C174" s="46" t="s">
        <v>39</v>
      </c>
      <c r="D174" s="47" t="s">
        <v>214</v>
      </c>
      <c r="E174" s="48"/>
      <c r="F174" s="48"/>
      <c r="G174" s="48"/>
      <c r="H174" s="77"/>
    </row>
    <row r="175" spans="1:27" ht="12.75">
      <c r="A175" s="74" t="s">
        <v>215</v>
      </c>
      <c r="B175" s="43" t="s">
        <v>174</v>
      </c>
      <c r="C175" s="43" t="s">
        <v>109</v>
      </c>
      <c r="D175" s="43" t="s">
        <v>110</v>
      </c>
      <c r="E175" s="43" t="s">
        <v>111</v>
      </c>
      <c r="F175" s="44">
        <v>26.856</v>
      </c>
      <c r="G175" s="111"/>
      <c r="H175" s="75">
        <f>ROUND(F175*G175,2)</f>
        <v>0</v>
      </c>
      <c r="I175" s="21" t="s">
        <v>52</v>
      </c>
      <c r="J175" s="20" t="e">
        <f>IF(I175="5",#REF!,0)</f>
        <v>#REF!</v>
      </c>
      <c r="U175" s="20">
        <f>IF(Y175=0,H175,0)</f>
        <v>0</v>
      </c>
      <c r="V175" s="20">
        <f>IF(Y175=15,H175,0)</f>
        <v>0</v>
      </c>
      <c r="W175" s="20">
        <f>IF(Y175=21,H175,0)</f>
        <v>0</v>
      </c>
      <c r="Y175" s="20">
        <v>21</v>
      </c>
      <c r="Z175" s="20">
        <f>G175*0</f>
        <v>0</v>
      </c>
      <c r="AA175" s="20">
        <f>G175*(1-0)</f>
        <v>0</v>
      </c>
    </row>
    <row r="176" spans="1:27" ht="12.75">
      <c r="A176" s="74" t="s">
        <v>216</v>
      </c>
      <c r="B176" s="43" t="s">
        <v>174</v>
      </c>
      <c r="C176" s="43" t="s">
        <v>217</v>
      </c>
      <c r="D176" s="43" t="s">
        <v>218</v>
      </c>
      <c r="E176" s="43" t="s">
        <v>38</v>
      </c>
      <c r="F176" s="44">
        <v>3</v>
      </c>
      <c r="G176" s="111"/>
      <c r="H176" s="75">
        <f>ROUND(F176*G176,2)</f>
        <v>0</v>
      </c>
      <c r="I176" s="21" t="s">
        <v>35</v>
      </c>
      <c r="J176" s="20">
        <f>IF(I176="5",#REF!,0)</f>
        <v>0</v>
      </c>
      <c r="U176" s="20">
        <f>IF(Y176=0,H176,0)</f>
        <v>0</v>
      </c>
      <c r="V176" s="20">
        <f>IF(Y176=15,H176,0)</f>
        <v>0</v>
      </c>
      <c r="W176" s="20">
        <f>IF(Y176=21,H176,0)</f>
        <v>0</v>
      </c>
      <c r="Y176" s="20">
        <v>21</v>
      </c>
      <c r="Z176" s="20">
        <f>G176*0.576545454545455</f>
        <v>0</v>
      </c>
      <c r="AA176" s="20">
        <f>G176*(1-0.576545454545455)</f>
        <v>0</v>
      </c>
    </row>
    <row r="177" spans="1:8" ht="12.75">
      <c r="A177" s="76"/>
      <c r="B177" s="45"/>
      <c r="C177" s="46" t="s">
        <v>39</v>
      </c>
      <c r="D177" s="47" t="s">
        <v>219</v>
      </c>
      <c r="E177" s="48"/>
      <c r="F177" s="48"/>
      <c r="G177" s="48"/>
      <c r="H177" s="77"/>
    </row>
    <row r="178" spans="1:32" ht="12.75">
      <c r="A178" s="72"/>
      <c r="B178" s="16" t="s">
        <v>174</v>
      </c>
      <c r="C178" s="16" t="s">
        <v>112</v>
      </c>
      <c r="D178" s="17" t="s">
        <v>113</v>
      </c>
      <c r="E178" s="18"/>
      <c r="F178" s="18"/>
      <c r="G178" s="18"/>
      <c r="H178" s="73">
        <f>SUM(H179)</f>
        <v>0</v>
      </c>
      <c r="K178" s="19">
        <f>IF(L178="PR",H178,SUM(J179:J179))</f>
        <v>0</v>
      </c>
      <c r="L178" s="12" t="s">
        <v>114</v>
      </c>
      <c r="M178" s="19">
        <f>IF(L178="HS",#REF!,0)</f>
        <v>0</v>
      </c>
      <c r="N178" s="19">
        <f>IF(L178="HS",#REF!-K178,0)</f>
        <v>0</v>
      </c>
      <c r="O178" s="19">
        <f>IF(L178="PS",#REF!,0)</f>
        <v>0</v>
      </c>
      <c r="P178" s="19">
        <f>IF(L178="PS",#REF!-K178,0)</f>
        <v>0</v>
      </c>
      <c r="Q178" s="19" t="e">
        <f>IF(L178="MP",#REF!,0)</f>
        <v>#REF!</v>
      </c>
      <c r="R178" s="19" t="e">
        <f>IF(L178="MP",#REF!-K178,0)</f>
        <v>#REF!</v>
      </c>
      <c r="S178" s="19">
        <f>IF(L178="OM",#REF!,0)</f>
        <v>0</v>
      </c>
      <c r="T178" s="12" t="s">
        <v>195</v>
      </c>
      <c r="AD178" s="19">
        <f>SUM(U179:U179)</f>
        <v>0</v>
      </c>
      <c r="AE178" s="19">
        <f>SUM(V179:V179)</f>
        <v>0</v>
      </c>
      <c r="AF178" s="19">
        <f>SUM(W179:W179)</f>
        <v>0</v>
      </c>
    </row>
    <row r="179" spans="1:27" ht="12.75">
      <c r="A179" s="74" t="s">
        <v>220</v>
      </c>
      <c r="B179" s="43" t="s">
        <v>174</v>
      </c>
      <c r="C179" s="43" t="s">
        <v>116</v>
      </c>
      <c r="D179" s="43" t="s">
        <v>117</v>
      </c>
      <c r="E179" s="43" t="s">
        <v>38</v>
      </c>
      <c r="F179" s="44">
        <v>2.9</v>
      </c>
      <c r="G179" s="111"/>
      <c r="H179" s="75">
        <f>ROUND(F179*G179,2)</f>
        <v>0</v>
      </c>
      <c r="I179" s="21" t="s">
        <v>40</v>
      </c>
      <c r="J179" s="20">
        <f>IF(I179="5",#REF!,0)</f>
        <v>0</v>
      </c>
      <c r="U179" s="20">
        <f>IF(Y179=0,H179,0)</f>
        <v>0</v>
      </c>
      <c r="V179" s="20">
        <f>IF(Y179=15,H179,0)</f>
        <v>0</v>
      </c>
      <c r="W179" s="20">
        <f>IF(Y179=21,H179,0)</f>
        <v>0</v>
      </c>
      <c r="Y179" s="20">
        <v>21</v>
      </c>
      <c r="Z179" s="20">
        <f>G179*0.296418973814137</f>
        <v>0</v>
      </c>
      <c r="AA179" s="20">
        <f>G179*(1-0.296418973814137)</f>
        <v>0</v>
      </c>
    </row>
    <row r="180" spans="1:32" ht="12.75">
      <c r="A180" s="72"/>
      <c r="B180" s="16" t="s">
        <v>174</v>
      </c>
      <c r="C180" s="16" t="s">
        <v>118</v>
      </c>
      <c r="D180" s="17" t="s">
        <v>119</v>
      </c>
      <c r="E180" s="18"/>
      <c r="F180" s="18"/>
      <c r="G180" s="18"/>
      <c r="H180" s="73">
        <f>SUM(H181)</f>
        <v>0</v>
      </c>
      <c r="K180" s="19">
        <f>IF(L180="PR",H180,SUM(J181:J181))</f>
        <v>0</v>
      </c>
      <c r="L180" s="12" t="s">
        <v>120</v>
      </c>
      <c r="M180" s="19">
        <f>IF(L180="HS",#REF!,0)</f>
        <v>0</v>
      </c>
      <c r="N180" s="19">
        <f>IF(L180="HS",#REF!-K180,0)</f>
        <v>0</v>
      </c>
      <c r="O180" s="19">
        <f>IF(L180="PS",#REF!,0)</f>
        <v>0</v>
      </c>
      <c r="P180" s="19">
        <f>IF(L180="PS",#REF!-K180,0)</f>
        <v>0</v>
      </c>
      <c r="Q180" s="19">
        <f>IF(L180="MP",#REF!,0)</f>
        <v>0</v>
      </c>
      <c r="R180" s="19">
        <f>IF(L180="MP",#REF!-K180,0)</f>
        <v>0</v>
      </c>
      <c r="S180" s="19">
        <f>IF(L180="OM",#REF!,0)</f>
        <v>0</v>
      </c>
      <c r="T180" s="12" t="s">
        <v>195</v>
      </c>
      <c r="AD180" s="19">
        <f>SUM(U181:U181)</f>
        <v>0</v>
      </c>
      <c r="AE180" s="19">
        <f>SUM(V181:V181)</f>
        <v>0</v>
      </c>
      <c r="AF180" s="19">
        <f>SUM(W181:W181)</f>
        <v>0</v>
      </c>
    </row>
    <row r="181" spans="1:27" ht="13.5" thickBot="1">
      <c r="A181" s="83" t="s">
        <v>221</v>
      </c>
      <c r="B181" s="84" t="s">
        <v>174</v>
      </c>
      <c r="C181" s="84" t="s">
        <v>122</v>
      </c>
      <c r="D181" s="84" t="s">
        <v>123</v>
      </c>
      <c r="E181" s="84" t="s">
        <v>111</v>
      </c>
      <c r="F181" s="85">
        <v>26.4</v>
      </c>
      <c r="G181" s="112"/>
      <c r="H181" s="86">
        <f>ROUND(F181*G181,2)</f>
        <v>0</v>
      </c>
      <c r="I181" s="21" t="s">
        <v>52</v>
      </c>
      <c r="J181" s="20" t="e">
        <f>IF(I181="5",#REF!,0)</f>
        <v>#REF!</v>
      </c>
      <c r="U181" s="20">
        <f>IF(Y181=0,H181,0)</f>
        <v>0</v>
      </c>
      <c r="V181" s="20">
        <f>IF(Y181=15,H181,0)</f>
        <v>0</v>
      </c>
      <c r="W181" s="20">
        <f>IF(Y181=21,H181,0)</f>
        <v>0</v>
      </c>
      <c r="Y181" s="20">
        <v>21</v>
      </c>
      <c r="Z181" s="20">
        <f>G181*0</f>
        <v>0</v>
      </c>
      <c r="AA181" s="20">
        <f>G181*(1-0)</f>
        <v>0</v>
      </c>
    </row>
    <row r="182" spans="1:27" ht="15.75" customHeight="1" thickBot="1">
      <c r="A182" s="122"/>
      <c r="B182" s="122"/>
      <c r="C182" s="122"/>
      <c r="D182" s="122"/>
      <c r="E182" s="122"/>
      <c r="F182" s="122"/>
      <c r="G182" s="122"/>
      <c r="H182" s="122"/>
      <c r="I182" s="21"/>
      <c r="J182" s="20"/>
      <c r="U182" s="20"/>
      <c r="V182" s="20"/>
      <c r="W182" s="20"/>
      <c r="Y182" s="20"/>
      <c r="Z182" s="20"/>
      <c r="AA182" s="20"/>
    </row>
    <row r="183" spans="1:8" ht="15" customHeight="1">
      <c r="A183" s="101"/>
      <c r="B183" s="102"/>
      <c r="C183" s="103"/>
      <c r="D183" s="49" t="s">
        <v>232</v>
      </c>
      <c r="E183" s="56">
        <f>SUM(H10,H51,H78,H112,H147)</f>
        <v>0</v>
      </c>
      <c r="F183" s="56"/>
      <c r="G183" s="56"/>
      <c r="H183" s="57"/>
    </row>
    <row r="184" spans="1:8" ht="15">
      <c r="A184" s="108"/>
      <c r="B184" s="104"/>
      <c r="C184" s="105"/>
      <c r="D184" s="50" t="s">
        <v>233</v>
      </c>
      <c r="E184" s="52">
        <f>E183*0.21</f>
        <v>0</v>
      </c>
      <c r="F184" s="52"/>
      <c r="G184" s="52"/>
      <c r="H184" s="53"/>
    </row>
    <row r="185" spans="1:8" ht="15.75" thickBot="1">
      <c r="A185" s="109"/>
      <c r="B185" s="106"/>
      <c r="C185" s="107"/>
      <c r="D185" s="51" t="s">
        <v>234</v>
      </c>
      <c r="E185" s="54">
        <f>SUM(E183:H184)</f>
        <v>0</v>
      </c>
      <c r="F185" s="54"/>
      <c r="G185" s="54"/>
      <c r="H185" s="55"/>
    </row>
  </sheetData>
  <sheetProtection password="DF52" sheet="1" objects="1" scenarios="1"/>
  <mergeCells count="108">
    <mergeCell ref="A146:H146"/>
    <mergeCell ref="E184:H184"/>
    <mergeCell ref="E185:H185"/>
    <mergeCell ref="A182:H182"/>
    <mergeCell ref="E183:H183"/>
    <mergeCell ref="A183:C183"/>
    <mergeCell ref="A184:C184"/>
    <mergeCell ref="A185:C185"/>
    <mergeCell ref="A50:H50"/>
    <mergeCell ref="A77:H77"/>
    <mergeCell ref="A111:H111"/>
    <mergeCell ref="G4:H4"/>
    <mergeCell ref="G5:H5"/>
    <mergeCell ref="G6:H6"/>
    <mergeCell ref="G7:H7"/>
    <mergeCell ref="D170:G170"/>
    <mergeCell ref="D174:H174"/>
    <mergeCell ref="D177:H177"/>
    <mergeCell ref="D178:G178"/>
    <mergeCell ref="D180:G180"/>
    <mergeCell ref="D160:G160"/>
    <mergeCell ref="D162:H162"/>
    <mergeCell ref="D163:G163"/>
    <mergeCell ref="D165:G165"/>
    <mergeCell ref="D140:H140"/>
    <mergeCell ref="D142:G142"/>
    <mergeCell ref="D167:H167"/>
    <mergeCell ref="D168:G168"/>
    <mergeCell ref="D148:G148"/>
    <mergeCell ref="D151:H151"/>
    <mergeCell ref="D153:G153"/>
    <mergeCell ref="D155:G155"/>
    <mergeCell ref="D157:H157"/>
    <mergeCell ref="D159:H159"/>
    <mergeCell ref="D144:G144"/>
    <mergeCell ref="D147:G147"/>
    <mergeCell ref="D125:G125"/>
    <mergeCell ref="D127:H127"/>
    <mergeCell ref="D128:G128"/>
    <mergeCell ref="D130:G130"/>
    <mergeCell ref="D132:H132"/>
    <mergeCell ref="D133:G133"/>
    <mergeCell ref="D135:H135"/>
    <mergeCell ref="D136:G136"/>
    <mergeCell ref="D113:G113"/>
    <mergeCell ref="D116:H116"/>
    <mergeCell ref="D118:G118"/>
    <mergeCell ref="D120:G120"/>
    <mergeCell ref="D88:G88"/>
    <mergeCell ref="D90:G90"/>
    <mergeCell ref="D122:H122"/>
    <mergeCell ref="D124:H124"/>
    <mergeCell ref="D96:G96"/>
    <mergeCell ref="D98:G98"/>
    <mergeCell ref="D104:G104"/>
    <mergeCell ref="D107:G107"/>
    <mergeCell ref="D109:G109"/>
    <mergeCell ref="D112:G112"/>
    <mergeCell ref="D92:G92"/>
    <mergeCell ref="D94:G94"/>
    <mergeCell ref="D68:H68"/>
    <mergeCell ref="D69:G69"/>
    <mergeCell ref="D71:G71"/>
    <mergeCell ref="D75:G75"/>
    <mergeCell ref="D78:G78"/>
    <mergeCell ref="D79:G79"/>
    <mergeCell ref="D83:G83"/>
    <mergeCell ref="D85:G85"/>
    <mergeCell ref="D55:G55"/>
    <mergeCell ref="D57:G57"/>
    <mergeCell ref="D60:G60"/>
    <mergeCell ref="D62:G62"/>
    <mergeCell ref="D32:G32"/>
    <mergeCell ref="D34:H34"/>
    <mergeCell ref="D64:G64"/>
    <mergeCell ref="D66:G66"/>
    <mergeCell ref="D40:H40"/>
    <mergeCell ref="D43:G43"/>
    <mergeCell ref="D46:G46"/>
    <mergeCell ref="D48:G48"/>
    <mergeCell ref="D51:G51"/>
    <mergeCell ref="D52:G52"/>
    <mergeCell ref="D35:G35"/>
    <mergeCell ref="D37:G37"/>
    <mergeCell ref="D17:H17"/>
    <mergeCell ref="D19:H19"/>
    <mergeCell ref="D20:G20"/>
    <mergeCell ref="D22:G22"/>
    <mergeCell ref="D25:G25"/>
    <mergeCell ref="D27:G27"/>
    <mergeCell ref="D29:G29"/>
    <mergeCell ref="D31:H31"/>
    <mergeCell ref="E6:F7"/>
    <mergeCell ref="D13:H13"/>
    <mergeCell ref="D15:H15"/>
    <mergeCell ref="D10:G10"/>
    <mergeCell ref="D11:G11"/>
    <mergeCell ref="A4:C5"/>
    <mergeCell ref="D4:D5"/>
    <mergeCell ref="E4:F5"/>
    <mergeCell ref="A6:C7"/>
    <mergeCell ref="D6:D7"/>
    <mergeCell ref="A2:C3"/>
    <mergeCell ref="D2:D3"/>
    <mergeCell ref="E2:F3"/>
    <mergeCell ref="A1:H1"/>
    <mergeCell ref="G2:H2"/>
    <mergeCell ref="G3:H3"/>
  </mergeCells>
  <printOptions horizontalCentered="1"/>
  <pageMargins left="0.3937007874015748" right="0.3937007874015748" top="0.44" bottom="0.5905511811023623" header="0.3" footer="0.23"/>
  <pageSetup fitToHeight="0" fitToWidth="1" horizontalDpi="600" verticalDpi="600" orientation="landscape" paperSize="9" r:id="rId1"/>
  <headerFooter alignWithMargins="0">
    <oddFooter>&amp;CStránka &amp;P</oddFooter>
  </headerFooter>
  <rowBreaks count="5" manualBreakCount="5">
    <brk id="26" max="255" man="1"/>
    <brk id="50" max="255" man="1"/>
    <brk id="77" max="255" man="1"/>
    <brk id="111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</dc:creator>
  <cp:keywords/>
  <dc:description/>
  <cp:lastModifiedBy>miskova</cp:lastModifiedBy>
  <cp:lastPrinted>2014-03-21T08:06:54Z</cp:lastPrinted>
  <dcterms:created xsi:type="dcterms:W3CDTF">2014-03-21T07:05:56Z</dcterms:created>
  <dcterms:modified xsi:type="dcterms:W3CDTF">2014-03-21T08:07:56Z</dcterms:modified>
  <cp:category/>
  <cp:version/>
  <cp:contentType/>
  <cp:contentStatus/>
</cp:coreProperties>
</file>